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DOC\doc\gaji\2024\7\"/>
    </mc:Choice>
  </mc:AlternateContent>
  <xr:revisionPtr revIDLastSave="0" documentId="13_ncr:1_{6E1E2B23-8E8A-442E-8091-6C479B3B06F0}" xr6:coauthVersionLast="45" xr6:coauthVersionMax="45" xr10:uidLastSave="{00000000-0000-0000-0000-000000000000}"/>
  <bookViews>
    <workbookView xWindow="28680" yWindow="-120" windowWidth="29040" windowHeight="17640" xr2:uid="{00000000-000D-0000-FFFF-FFFF00000000}"/>
  </bookViews>
  <sheets>
    <sheet name="index" sheetId="1" r:id="rId1"/>
    <sheet name="data" sheetId="2" r:id="rId2"/>
    <sheet name="Sheet1" sheetId="4" r:id="rId3"/>
    <sheet name="Sheet2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5" i="1" l="1"/>
  <c r="P42" i="1"/>
  <c r="AB43" i="1" l="1"/>
  <c r="AE42" i="1" l="1"/>
  <c r="AD39" i="1"/>
  <c r="AD40" i="1"/>
  <c r="AD41" i="1"/>
  <c r="AD42" i="1"/>
  <c r="AD43" i="1"/>
  <c r="AD44" i="1"/>
  <c r="AD45" i="1"/>
  <c r="AD46" i="1"/>
  <c r="AD38" i="1"/>
  <c r="X47" i="1" l="1"/>
  <c r="Y47" i="1"/>
  <c r="Z47" i="1"/>
  <c r="AB46" i="1"/>
  <c r="W47" i="1"/>
  <c r="AB48" i="1" l="1"/>
  <c r="R45" i="1" l="1"/>
  <c r="J45" i="1" l="1"/>
  <c r="AE45" i="1" s="1"/>
  <c r="J40" i="1"/>
  <c r="P40" i="1" s="1"/>
  <c r="AE40" i="1" s="1"/>
  <c r="J42" i="1"/>
  <c r="J39" i="1"/>
  <c r="P39" i="1" s="1"/>
  <c r="D13" i="2" l="1"/>
  <c r="D14" i="2"/>
  <c r="D15" i="2"/>
  <c r="D16" i="2"/>
  <c r="D17" i="2"/>
  <c r="D18" i="2"/>
  <c r="D19" i="2"/>
  <c r="D20" i="2"/>
  <c r="D23" i="2"/>
  <c r="D24" i="2"/>
  <c r="D25" i="2"/>
  <c r="D26" i="2"/>
  <c r="D28" i="2"/>
  <c r="D27" i="2"/>
  <c r="D30" i="2"/>
  <c r="G30" i="2" s="1"/>
  <c r="R42" i="1"/>
  <c r="C30" i="1"/>
  <c r="B30" i="1"/>
  <c r="E30" i="2" l="1"/>
  <c r="F30" i="2"/>
  <c r="C29" i="1"/>
  <c r="S29" i="1" s="1"/>
  <c r="B29" i="1"/>
  <c r="C28" i="1"/>
  <c r="S28" i="1" s="1"/>
  <c r="B28" i="1"/>
  <c r="C27" i="1"/>
  <c r="R27" i="1" s="1"/>
  <c r="B27" i="1"/>
  <c r="D29" i="2"/>
  <c r="E29" i="2" s="1"/>
  <c r="M39" i="1"/>
  <c r="K39" i="1"/>
  <c r="M42" i="1"/>
  <c r="K42" i="1"/>
  <c r="M40" i="1"/>
  <c r="K40" i="1"/>
  <c r="M45" i="1"/>
  <c r="K45" i="1"/>
  <c r="Y34" i="1"/>
  <c r="X34" i="1"/>
  <c r="W34" i="1"/>
  <c r="V34" i="1"/>
  <c r="N34" i="1"/>
  <c r="L34" i="1"/>
  <c r="J34" i="1"/>
  <c r="AA33" i="1"/>
  <c r="T33" i="1"/>
  <c r="S33" i="1"/>
  <c r="R33" i="1"/>
  <c r="P33" i="1"/>
  <c r="U33" i="1" s="1"/>
  <c r="O33" i="1"/>
  <c r="M33" i="1"/>
  <c r="K33" i="1"/>
  <c r="AA32" i="1"/>
  <c r="U32" i="1"/>
  <c r="T32" i="1"/>
  <c r="R32" i="1"/>
  <c r="P32" i="1"/>
  <c r="S32" i="1" s="1"/>
  <c r="O32" i="1"/>
  <c r="M32" i="1"/>
  <c r="K32" i="1"/>
  <c r="AA31" i="1"/>
  <c r="U31" i="1"/>
  <c r="T31" i="1"/>
  <c r="S31" i="1"/>
  <c r="R31" i="1"/>
  <c r="P31" i="1"/>
  <c r="AA30" i="1"/>
  <c r="U30" i="1"/>
  <c r="T30" i="1"/>
  <c r="S30" i="1"/>
  <c r="R30" i="1"/>
  <c r="P30" i="1"/>
  <c r="AA29" i="1"/>
  <c r="T29" i="1"/>
  <c r="P29" i="1"/>
  <c r="AA28" i="1"/>
  <c r="T28" i="1"/>
  <c r="P28" i="1"/>
  <c r="AA27" i="1"/>
  <c r="U27" i="1"/>
  <c r="T27" i="1"/>
  <c r="S27" i="1"/>
  <c r="P27" i="1"/>
  <c r="C7" i="2"/>
  <c r="K31" i="1" s="1"/>
  <c r="K27" i="1" l="1"/>
  <c r="M29" i="1"/>
  <c r="O29" i="1"/>
  <c r="K29" i="1"/>
  <c r="R29" i="1"/>
  <c r="R28" i="1"/>
  <c r="U29" i="1"/>
  <c r="T34" i="1"/>
  <c r="AA34" i="1"/>
  <c r="P34" i="1"/>
  <c r="U28" i="1"/>
  <c r="O28" i="1"/>
  <c r="M28" i="1"/>
  <c r="K28" i="1"/>
  <c r="S34" i="1"/>
  <c r="M27" i="1"/>
  <c r="O30" i="1"/>
  <c r="M30" i="1"/>
  <c r="K30" i="1"/>
  <c r="O27" i="1"/>
  <c r="O31" i="1"/>
  <c r="M31" i="1"/>
  <c r="G29" i="2"/>
  <c r="F29" i="2"/>
  <c r="Q33" i="1"/>
  <c r="AB33" i="1" s="1"/>
  <c r="Q32" i="1"/>
  <c r="AB32" i="1" s="1"/>
  <c r="M5" i="1"/>
  <c r="M8" i="1"/>
  <c r="M6" i="1"/>
  <c r="M7" i="1"/>
  <c r="M9" i="1"/>
  <c r="M10" i="1"/>
  <c r="M11" i="1"/>
  <c r="M21" i="1"/>
  <c r="M22" i="1"/>
  <c r="K20" i="1"/>
  <c r="B7" i="2"/>
  <c r="M18" i="1" s="1"/>
  <c r="O44" i="1"/>
  <c r="Q44" i="1" s="1"/>
  <c r="O41" i="1"/>
  <c r="O39" i="1"/>
  <c r="Q39" i="1" s="1"/>
  <c r="AB39" i="1" s="1"/>
  <c r="O40" i="1"/>
  <c r="Q40" i="1" s="1"/>
  <c r="Q45" i="1"/>
  <c r="O38" i="1"/>
  <c r="L44" i="1"/>
  <c r="M44" i="1" s="1"/>
  <c r="M38" i="1"/>
  <c r="J44" i="1"/>
  <c r="K44" i="1" s="1"/>
  <c r="J41" i="1"/>
  <c r="K41" i="1" s="1"/>
  <c r="K38" i="1"/>
  <c r="K22" i="1"/>
  <c r="O22" i="1"/>
  <c r="K10" i="1"/>
  <c r="O10" i="1"/>
  <c r="K21" i="1"/>
  <c r="O21" i="1"/>
  <c r="K9" i="1"/>
  <c r="O9" i="1"/>
  <c r="K7" i="1"/>
  <c r="O7" i="1"/>
  <c r="K6" i="1"/>
  <c r="K8" i="1"/>
  <c r="O8" i="1"/>
  <c r="K5" i="1"/>
  <c r="O5" i="1"/>
  <c r="R38" i="1"/>
  <c r="T38" i="1"/>
  <c r="AA38" i="1"/>
  <c r="T45" i="1"/>
  <c r="AA45" i="1"/>
  <c r="R40" i="1"/>
  <c r="T40" i="1"/>
  <c r="O42" i="1"/>
  <c r="Q42" i="1" s="1"/>
  <c r="S42" i="1"/>
  <c r="T42" i="1"/>
  <c r="R39" i="1"/>
  <c r="S39" i="1"/>
  <c r="T39" i="1"/>
  <c r="AA39" i="1"/>
  <c r="R41" i="1"/>
  <c r="T41" i="1"/>
  <c r="U41" i="1"/>
  <c r="AA41" i="1"/>
  <c r="V47" i="1"/>
  <c r="R44" i="1"/>
  <c r="S44" i="1"/>
  <c r="T44" i="1"/>
  <c r="U44" i="1"/>
  <c r="AA44" i="1"/>
  <c r="R16" i="1"/>
  <c r="S16" i="1"/>
  <c r="T16" i="1"/>
  <c r="P16" i="1"/>
  <c r="U16" i="1" s="1"/>
  <c r="AA16" i="1"/>
  <c r="R17" i="1"/>
  <c r="S17" i="1"/>
  <c r="T17" i="1"/>
  <c r="P17" i="1"/>
  <c r="U17" i="1" s="1"/>
  <c r="AA17" i="1"/>
  <c r="R18" i="1"/>
  <c r="S18" i="1"/>
  <c r="T18" i="1"/>
  <c r="P18" i="1"/>
  <c r="U18" i="1" s="1"/>
  <c r="AA18" i="1"/>
  <c r="R19" i="1"/>
  <c r="P19" i="1"/>
  <c r="U19" i="1" s="1"/>
  <c r="S19" i="1"/>
  <c r="T19" i="1"/>
  <c r="AA19" i="1"/>
  <c r="R20" i="1"/>
  <c r="S20" i="1"/>
  <c r="T20" i="1"/>
  <c r="P20" i="1"/>
  <c r="U20" i="1" s="1"/>
  <c r="AA20" i="1"/>
  <c r="R21" i="1"/>
  <c r="P21" i="1"/>
  <c r="S21" i="1" s="1"/>
  <c r="T21" i="1"/>
  <c r="U21" i="1"/>
  <c r="AA21" i="1"/>
  <c r="Y23" i="1"/>
  <c r="X23" i="1"/>
  <c r="W23" i="1"/>
  <c r="V23" i="1"/>
  <c r="N23" i="1"/>
  <c r="L23" i="1"/>
  <c r="J23" i="1"/>
  <c r="R22" i="1"/>
  <c r="S22" i="1"/>
  <c r="T22" i="1"/>
  <c r="P22" i="1"/>
  <c r="U22" i="1" s="1"/>
  <c r="AA22" i="1"/>
  <c r="AA7" i="1"/>
  <c r="E28" i="2"/>
  <c r="N12" i="1"/>
  <c r="L12" i="1"/>
  <c r="J12" i="1"/>
  <c r="AD11" i="1"/>
  <c r="AA6" i="1"/>
  <c r="U6" i="1"/>
  <c r="T6" i="1"/>
  <c r="S6" i="1"/>
  <c r="R6" i="1"/>
  <c r="O6" i="1"/>
  <c r="R8" i="1"/>
  <c r="R5" i="1"/>
  <c r="R11" i="1"/>
  <c r="D22" i="2"/>
  <c r="G22" i="2" s="1"/>
  <c r="D21" i="2"/>
  <c r="F21" i="2" s="1"/>
  <c r="R10" i="1"/>
  <c r="R7" i="1"/>
  <c r="R9" i="1"/>
  <c r="Y12" i="1"/>
  <c r="X12" i="1"/>
  <c r="W12" i="1"/>
  <c r="V12" i="1"/>
  <c r="AA10" i="1"/>
  <c r="AA5" i="1"/>
  <c r="AA11" i="1"/>
  <c r="AA9" i="1"/>
  <c r="AA8" i="1"/>
  <c r="O11" i="1"/>
  <c r="K11" i="1"/>
  <c r="AD7" i="1"/>
  <c r="U9" i="1"/>
  <c r="S9" i="1"/>
  <c r="T9" i="1"/>
  <c r="P5" i="1"/>
  <c r="S5" i="1"/>
  <c r="T5" i="1"/>
  <c r="P10" i="1"/>
  <c r="S10" i="1" s="1"/>
  <c r="T10" i="1"/>
  <c r="P8" i="1"/>
  <c r="S8" i="1"/>
  <c r="T8" i="1"/>
  <c r="U7" i="1"/>
  <c r="T7" i="1"/>
  <c r="P11" i="1"/>
  <c r="U11" i="1" s="1"/>
  <c r="T11" i="1"/>
  <c r="F27" i="2"/>
  <c r="G26" i="2"/>
  <c r="G25" i="2"/>
  <c r="F24" i="2"/>
  <c r="E23" i="2"/>
  <c r="F20" i="2"/>
  <c r="G19" i="2"/>
  <c r="G18" i="2"/>
  <c r="G17" i="2"/>
  <c r="F16" i="2"/>
  <c r="G15" i="2"/>
  <c r="E14" i="2"/>
  <c r="G13" i="2"/>
  <c r="AD6" i="1"/>
  <c r="AD9" i="1"/>
  <c r="AD8" i="1"/>
  <c r="AD10" i="1"/>
  <c r="AD5" i="1"/>
  <c r="S7" i="1"/>
  <c r="S11" i="1"/>
  <c r="U10" i="1"/>
  <c r="U8" i="1"/>
  <c r="U5" i="1"/>
  <c r="AA47" i="1" l="1"/>
  <c r="M17" i="1"/>
  <c r="O19" i="1"/>
  <c r="Q38" i="1"/>
  <c r="Q29" i="1"/>
  <c r="AB29" i="1" s="1"/>
  <c r="K16" i="1"/>
  <c r="U34" i="1"/>
  <c r="R34" i="1"/>
  <c r="AA12" i="1"/>
  <c r="AA23" i="1"/>
  <c r="Q31" i="1"/>
  <c r="AB31" i="1" s="1"/>
  <c r="O34" i="1"/>
  <c r="Q27" i="1"/>
  <c r="AB27" i="1" s="1"/>
  <c r="Q30" i="1"/>
  <c r="AB30" i="1" s="1"/>
  <c r="M34" i="1"/>
  <c r="Q28" i="1"/>
  <c r="AB28" i="1" s="1"/>
  <c r="T23" i="1"/>
  <c r="T47" i="1"/>
  <c r="R23" i="1"/>
  <c r="T12" i="1"/>
  <c r="U42" i="1"/>
  <c r="AB42" i="1" s="1"/>
  <c r="K17" i="1"/>
  <c r="O16" i="1"/>
  <c r="O20" i="1"/>
  <c r="M20" i="1"/>
  <c r="M16" i="1"/>
  <c r="R12" i="1"/>
  <c r="Q21" i="1"/>
  <c r="AB21" i="1" s="1"/>
  <c r="K18" i="1"/>
  <c r="O17" i="1"/>
  <c r="M19" i="1"/>
  <c r="K34" i="1"/>
  <c r="R47" i="1"/>
  <c r="P41" i="1"/>
  <c r="S41" i="1" s="1"/>
  <c r="K19" i="1"/>
  <c r="Q19" i="1" s="1"/>
  <c r="O18" i="1"/>
  <c r="M41" i="1"/>
  <c r="M47" i="1" s="1"/>
  <c r="P44" i="1"/>
  <c r="O12" i="1"/>
  <c r="Q5" i="1"/>
  <c r="Q7" i="1"/>
  <c r="Q11" i="1"/>
  <c r="AB11" i="1" s="1"/>
  <c r="K12" i="1"/>
  <c r="Q10" i="1"/>
  <c r="Q22" i="1"/>
  <c r="AB22" i="1" s="1"/>
  <c r="Q8" i="1"/>
  <c r="Q6" i="1"/>
  <c r="M12" i="1"/>
  <c r="Q9" i="1"/>
  <c r="P12" i="1"/>
  <c r="U12" i="1"/>
  <c r="S12" i="1"/>
  <c r="U39" i="1"/>
  <c r="L47" i="1"/>
  <c r="J47" i="1"/>
  <c r="K47" i="1"/>
  <c r="O47" i="1"/>
  <c r="U23" i="1"/>
  <c r="S23" i="1"/>
  <c r="N47" i="1"/>
  <c r="P38" i="1"/>
  <c r="P23" i="1"/>
  <c r="E24" i="2"/>
  <c r="F22" i="2"/>
  <c r="E22" i="2"/>
  <c r="G24" i="2"/>
  <c r="E18" i="2"/>
  <c r="F18" i="2"/>
  <c r="E26" i="2"/>
  <c r="E16" i="2"/>
  <c r="F28" i="2"/>
  <c r="F26" i="2"/>
  <c r="G14" i="2"/>
  <c r="E20" i="2"/>
  <c r="E13" i="2"/>
  <c r="G20" i="2"/>
  <c r="F19" i="2"/>
  <c r="G16" i="2"/>
  <c r="G23" i="2"/>
  <c r="E21" i="2"/>
  <c r="E27" i="2"/>
  <c r="G27" i="2"/>
  <c r="F14" i="2"/>
  <c r="G21" i="2"/>
  <c r="E19" i="2"/>
  <c r="E15" i="2"/>
  <c r="E25" i="2"/>
  <c r="F15" i="2"/>
  <c r="F25" i="2"/>
  <c r="F17" i="2"/>
  <c r="G28" i="2"/>
  <c r="E17" i="2"/>
  <c r="F13" i="2"/>
  <c r="F23" i="2"/>
  <c r="Q41" i="1" l="1"/>
  <c r="AB41" i="1" s="1"/>
  <c r="Q17" i="1"/>
  <c r="Q18" i="1"/>
  <c r="Q16" i="1"/>
  <c r="AB16" i="1" s="1"/>
  <c r="U38" i="1"/>
  <c r="S38" i="1"/>
  <c r="AB34" i="1"/>
  <c r="Q34" i="1"/>
  <c r="U45" i="1"/>
  <c r="S45" i="1"/>
  <c r="M23" i="1"/>
  <c r="Q20" i="1"/>
  <c r="AB20" i="1" s="1"/>
  <c r="K23" i="1"/>
  <c r="O23" i="1"/>
  <c r="AB6" i="1"/>
  <c r="AB7" i="1"/>
  <c r="AB5" i="1"/>
  <c r="AB9" i="1"/>
  <c r="AB8" i="1"/>
  <c r="U40" i="1"/>
  <c r="S40" i="1"/>
  <c r="AB10" i="1"/>
  <c r="AB19" i="1"/>
  <c r="AB17" i="1"/>
  <c r="Q12" i="1"/>
  <c r="AB18" i="1"/>
  <c r="P47" i="1"/>
  <c r="AB40" i="1" l="1"/>
  <c r="AB44" i="1"/>
  <c r="Q23" i="1"/>
  <c r="U47" i="1"/>
  <c r="AB45" i="1"/>
  <c r="S47" i="1"/>
  <c r="AB12" i="1"/>
  <c r="AB23" i="1"/>
  <c r="AB38" i="1"/>
  <c r="Q47" i="1"/>
  <c r="AB47" i="1" l="1"/>
</calcChain>
</file>

<file path=xl/sharedStrings.xml><?xml version="1.0" encoding="utf-8"?>
<sst xmlns="http://schemas.openxmlformats.org/spreadsheetml/2006/main" count="295" uniqueCount="129">
  <si>
    <t>No</t>
  </si>
  <si>
    <t>OP</t>
  </si>
  <si>
    <t>jenis</t>
  </si>
  <si>
    <t>pk</t>
  </si>
  <si>
    <t>tk</t>
  </si>
  <si>
    <t>senior</t>
  </si>
  <si>
    <t>lulus evaluasi</t>
  </si>
  <si>
    <t>over shift</t>
  </si>
  <si>
    <t>konten</t>
  </si>
  <si>
    <t>shift 1</t>
  </si>
  <si>
    <t>shift 2</t>
  </si>
  <si>
    <t>shift 3</t>
  </si>
  <si>
    <t>gaji</t>
  </si>
  <si>
    <t>over
shift</t>
  </si>
  <si>
    <t>total</t>
  </si>
  <si>
    <t>tetap</t>
  </si>
  <si>
    <t>jml shift</t>
  </si>
  <si>
    <t>komisi</t>
  </si>
  <si>
    <t>traning</t>
  </si>
  <si>
    <t>rapel</t>
  </si>
  <si>
    <t>tunjangan</t>
  </si>
  <si>
    <t>amin</t>
  </si>
  <si>
    <t>willa</t>
  </si>
  <si>
    <t>yuan</t>
  </si>
  <si>
    <t>shift2</t>
  </si>
  <si>
    <t>shift 2b</t>
  </si>
  <si>
    <t>normal shift</t>
  </si>
  <si>
    <t>shift 3b</t>
  </si>
  <si>
    <t>tj-cafe</t>
  </si>
  <si>
    <t>masa kerja</t>
  </si>
  <si>
    <t>karyawan</t>
  </si>
  <si>
    <t>nuch</t>
  </si>
  <si>
    <t>selin</t>
  </si>
  <si>
    <t>cahya</t>
  </si>
  <si>
    <t>tgl masul</t>
  </si>
  <si>
    <t>tgl sekarang</t>
  </si>
  <si>
    <t>tahun</t>
  </si>
  <si>
    <t>bulan</t>
  </si>
  <si>
    <t>hari</t>
  </si>
  <si>
    <t xml:space="preserve">tunjangan </t>
  </si>
  <si>
    <t>mega</t>
  </si>
  <si>
    <t>tgl resign</t>
  </si>
  <si>
    <t>no</t>
  </si>
  <si>
    <t>tj-training</t>
  </si>
  <si>
    <t>gama</t>
  </si>
  <si>
    <t>ahsan</t>
  </si>
  <si>
    <t>mita</t>
  </si>
  <si>
    <t>fajar</t>
  </si>
  <si>
    <t>putri</t>
  </si>
  <si>
    <t>windi</t>
  </si>
  <si>
    <t>aswin</t>
  </si>
  <si>
    <t>NO</t>
  </si>
  <si>
    <t>TANGGAL</t>
  </si>
  <si>
    <t>AMIN</t>
  </si>
  <si>
    <t>ASWIN</t>
  </si>
  <si>
    <t>FAJAR</t>
  </si>
  <si>
    <t>GAMA</t>
  </si>
  <si>
    <t>WILLA</t>
  </si>
  <si>
    <t>WINDI</t>
  </si>
  <si>
    <t>TOTAL</t>
  </si>
  <si>
    <t>penjualan</t>
  </si>
  <si>
    <t>bahan</t>
  </si>
  <si>
    <t>sisa</t>
  </si>
  <si>
    <t>01, Jumat</t>
  </si>
  <si>
    <t>02, Sabtu</t>
  </si>
  <si>
    <t>03, Minggu</t>
  </si>
  <si>
    <t>04, Senin</t>
  </si>
  <si>
    <t>05, Selasa</t>
  </si>
  <si>
    <t>06, Rabu</t>
  </si>
  <si>
    <t>07, Kamis</t>
  </si>
  <si>
    <t>08, Jumat</t>
  </si>
  <si>
    <t>09, Sabtu</t>
  </si>
  <si>
    <t>10, Minggu</t>
  </si>
  <si>
    <t>11, Senin</t>
  </si>
  <si>
    <t>12, Selasa</t>
  </si>
  <si>
    <t>13, Rabu</t>
  </si>
  <si>
    <t>14, Kamis</t>
  </si>
  <si>
    <t>15, Jumat</t>
  </si>
  <si>
    <t>16, Sabtu</t>
  </si>
  <si>
    <t>17, Minggu</t>
  </si>
  <si>
    <t>18, Senin</t>
  </si>
  <si>
    <t>19, Selasa</t>
  </si>
  <si>
    <t>20, Rabu</t>
  </si>
  <si>
    <t>21, Kamis</t>
  </si>
  <si>
    <t>22, Jumat</t>
  </si>
  <si>
    <t>23, Sabtu</t>
  </si>
  <si>
    <t>24, Minggu</t>
  </si>
  <si>
    <t>25, Senin</t>
  </si>
  <si>
    <t>26, Selasa</t>
  </si>
  <si>
    <t>27, Rabu</t>
  </si>
  <si>
    <t>28, Kamis</t>
  </si>
  <si>
    <t>29, Jumat</t>
  </si>
  <si>
    <t>30, Sabtu</t>
  </si>
  <si>
    <t>31, Minggu</t>
  </si>
  <si>
    <t>22,400 2/24</t>
  </si>
  <si>
    <t>26,830 3/6</t>
  </si>
  <si>
    <t>10,540 1/14</t>
  </si>
  <si>
    <t>17,405 4/26</t>
  </si>
  <si>
    <t>56,490 7/19</t>
  </si>
  <si>
    <t>23,045 2/7</t>
  </si>
  <si>
    <t>0 0/31</t>
  </si>
  <si>
    <t>percobaan 3</t>
  </si>
  <si>
    <t>percetapan senior</t>
  </si>
  <si>
    <t>yulis</t>
  </si>
  <si>
    <t>kezia</t>
  </si>
  <si>
    <t>note</t>
  </si>
  <si>
    <t>5/8</t>
  </si>
  <si>
    <t>6/8</t>
  </si>
  <si>
    <t>yiddan</t>
  </si>
  <si>
    <t xml:space="preserve">shift normal </t>
  </si>
  <si>
    <t>shift 5jam</t>
  </si>
  <si>
    <t>shift 6jam</t>
  </si>
  <si>
    <t>-</t>
  </si>
  <si>
    <t>warnet</t>
  </si>
  <si>
    <t>barendra</t>
  </si>
  <si>
    <t>eka</t>
  </si>
  <si>
    <t>resign</t>
  </si>
  <si>
    <t>percobaan#2</t>
  </si>
  <si>
    <t>yuda</t>
  </si>
  <si>
    <t>printed @</t>
  </si>
  <si>
    <t>◙</t>
  </si>
  <si>
    <t>reza</t>
  </si>
  <si>
    <t>arif</t>
  </si>
  <si>
    <t>café</t>
  </si>
  <si>
    <t>iman</t>
  </si>
  <si>
    <t>erwin</t>
  </si>
  <si>
    <t>ronald</t>
  </si>
  <si>
    <t>gilang</t>
  </si>
  <si>
    <t>hafis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</si>
</sst>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yyyy\-mm\-dd"/>
    <numFmt numFmtId="166" formatCode="_(* #,##0_);_(* \(#,##0\);_(* &quot;-&quot;??_);_(@_)"/>
    <numFmt numFmtId="167" formatCode="mmmm\-yyyy"/>
    <numFmt numFmtId="168" formatCode="d\-mmm\-yyyy"/>
  </numFmts>
  <fonts count="28" x14ac:knownFonts="1">
    <font>
      <sz val="11"/>
      <color theme="1"/>
      <name val="Calibri"/>
      <family val="2"/>
      <charset val="1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theme="3" tint="-0.249977111117893"/>
      <name val="Calibri"/>
      <family val="2"/>
      <charset val="1"/>
      <scheme val="minor"/>
    </font>
    <font>
      <sz val="11"/>
      <color theme="3" tint="-0.249977111117893"/>
      <name val="Calibri"/>
      <family val="2"/>
      <charset val="1"/>
      <scheme val="minor"/>
    </font>
    <font>
      <sz val="16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16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6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6"/>
      <color theme="4" tint="-0.499984740745262"/>
      <name val="Calibri"/>
      <family val="2"/>
      <charset val="1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trike/>
      <sz val="16"/>
      <color rgb="FF002060"/>
      <name val="Calibri"/>
      <family val="2"/>
      <scheme val="minor"/>
    </font>
    <font>
      <strike/>
      <sz val="16"/>
      <color theme="4" tint="-0.499984740745262"/>
      <name val="Calibri"/>
      <family val="2"/>
      <scheme val="minor"/>
    </font>
    <font>
      <b/>
      <strike/>
      <sz val="16"/>
      <color rgb="FF002060"/>
      <name val="Calibri"/>
      <family val="2"/>
      <scheme val="minor"/>
    </font>
    <font>
      <strike/>
      <sz val="11"/>
      <color theme="4" tint="-0.499984740745262"/>
      <name val="Calibri"/>
      <family val="2"/>
      <scheme val="minor"/>
    </font>
    <font>
      <strike/>
      <sz val="16"/>
      <name val="Calibri"/>
      <family val="2"/>
      <scheme val="minor"/>
    </font>
    <font>
      <sz val="18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/>
      <bottom/>
      <diagonal/>
    </border>
    <border>
      <left/>
      <right/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 style="thin">
        <color theme="3" tint="-0.499984740745262"/>
      </right>
      <top/>
      <bottom style="thin">
        <color theme="4" tint="-0.499984740745262"/>
      </bottom>
      <diagonal/>
    </border>
    <border>
      <left style="thin">
        <color theme="3"/>
      </left>
      <right/>
      <top style="thin">
        <color theme="3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 tint="-0.499984740745262"/>
      </right>
      <top style="thin">
        <color theme="3"/>
      </top>
      <bottom style="thin">
        <color theme="3" tint="-0.499984740745262"/>
      </bottom>
      <diagonal/>
    </border>
    <border>
      <left/>
      <right style="thin">
        <color theme="4" tint="-0.499984740745262"/>
      </right>
      <top/>
      <bottom style="thin">
        <color theme="3" tint="-0.499984740745262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/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uble">
        <color rgb="FFFF0000"/>
      </bottom>
      <diagonal/>
    </border>
    <border>
      <left style="dotted">
        <color rgb="FFFF0000"/>
      </left>
      <right/>
      <top style="dotted">
        <color rgb="FFFF0000"/>
      </top>
      <bottom style="dotted">
        <color rgb="FFFF0000"/>
      </bottom>
      <diagonal/>
    </border>
    <border>
      <left/>
      <right/>
      <top style="dotted">
        <color rgb="FFFF0000"/>
      </top>
      <bottom style="dotted">
        <color rgb="FFFF0000"/>
      </bottom>
      <diagonal/>
    </border>
    <border>
      <left/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/>
      <right/>
      <top/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0" xfId="0" applyFont="1" applyFill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0" borderId="0" xfId="0" applyFont="1"/>
    <xf numFmtId="165" fontId="7" fillId="0" borderId="0" xfId="0" applyNumberFormat="1" applyFo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1" fillId="0" borderId="0" xfId="0" applyFont="1"/>
    <xf numFmtId="0" fontId="0" fillId="3" borderId="0" xfId="0" applyFill="1"/>
    <xf numFmtId="0" fontId="5" fillId="2" borderId="1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3" fontId="5" fillId="2" borderId="13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vertical="center"/>
    </xf>
    <xf numFmtId="3" fontId="9" fillId="0" borderId="16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166" fontId="12" fillId="0" borderId="18" xfId="1" applyNumberFormat="1" applyFont="1" applyBorder="1"/>
    <xf numFmtId="166" fontId="12" fillId="6" borderId="18" xfId="1" applyNumberFormat="1" applyFont="1" applyFill="1" applyBorder="1" applyAlignment="1">
      <alignment horizontal="center" vertical="center"/>
    </xf>
    <xf numFmtId="166" fontId="12" fillId="0" borderId="19" xfId="1" applyNumberFormat="1" applyFont="1" applyBorder="1"/>
    <xf numFmtId="166" fontId="12" fillId="6" borderId="20" xfId="1" applyNumberFormat="1" applyFont="1" applyFill="1" applyBorder="1" applyAlignment="1">
      <alignment horizontal="center" vertical="center"/>
    </xf>
    <xf numFmtId="166" fontId="12" fillId="6" borderId="18" xfId="1" applyNumberFormat="1" applyFont="1" applyFill="1" applyBorder="1"/>
    <xf numFmtId="0" fontId="5" fillId="0" borderId="10" xfId="0" applyFont="1" applyFill="1" applyBorder="1" applyAlignment="1">
      <alignment vertical="center" shrinkToFit="1"/>
    </xf>
    <xf numFmtId="168" fontId="7" fillId="0" borderId="0" xfId="0" applyNumberFormat="1" applyFont="1"/>
    <xf numFmtId="168" fontId="8" fillId="0" borderId="0" xfId="0" applyNumberFormat="1" applyFont="1"/>
    <xf numFmtId="165" fontId="11" fillId="0" borderId="0" xfId="0" applyNumberFormat="1" applyFont="1"/>
    <xf numFmtId="0" fontId="12" fillId="0" borderId="9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67" fontId="10" fillId="0" borderId="24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0" fillId="0" borderId="0" xfId="0" quotePrefix="1"/>
    <xf numFmtId="167" fontId="10" fillId="0" borderId="24" xfId="0" applyNumberFormat="1" applyFont="1" applyFill="1" applyBorder="1" applyAlignment="1">
      <alignment horizontal="left" vertical="center"/>
    </xf>
    <xf numFmtId="0" fontId="14" fillId="0" borderId="10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horizontal="center" vertical="center"/>
    </xf>
    <xf numFmtId="0" fontId="18" fillId="0" borderId="0" xfId="0" applyFont="1"/>
    <xf numFmtId="165" fontId="18" fillId="0" borderId="0" xfId="0" applyNumberFormat="1" applyFont="1"/>
    <xf numFmtId="0" fontId="17" fillId="0" borderId="0" xfId="0" quotePrefix="1" applyFont="1" applyFill="1" applyAlignment="1">
      <alignment vertical="center"/>
    </xf>
    <xf numFmtId="167" fontId="10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0" fontId="19" fillId="0" borderId="0" xfId="0" applyFont="1"/>
    <xf numFmtId="165" fontId="19" fillId="0" borderId="0" xfId="0" applyNumberFormat="1" applyFont="1"/>
    <xf numFmtId="168" fontId="19" fillId="0" borderId="0" xfId="0" applyNumberFormat="1" applyFont="1"/>
    <xf numFmtId="22" fontId="20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quotePrefix="1" applyFont="1" applyFill="1" applyBorder="1" applyAlignment="1">
      <alignment horizontal="center" vertical="center"/>
    </xf>
    <xf numFmtId="3" fontId="22" fillId="0" borderId="2" xfId="0" applyNumberFormat="1" applyFont="1" applyFill="1" applyBorder="1" applyAlignment="1">
      <alignment vertical="center"/>
    </xf>
    <xf numFmtId="0" fontId="22" fillId="3" borderId="2" xfId="0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24" fillId="0" borderId="2" xfId="0" applyNumberFormat="1" applyFont="1" applyFill="1" applyBorder="1" applyAlignment="1">
      <alignment vertical="center"/>
    </xf>
    <xf numFmtId="3" fontId="0" fillId="0" borderId="0" xfId="0" applyNumberFormat="1" applyFill="1"/>
    <xf numFmtId="0" fontId="25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0" fontId="8" fillId="0" borderId="0" xfId="0" applyFont="1"/>
    <xf numFmtId="0" fontId="22" fillId="0" borderId="2" xfId="0" applyFont="1" applyFill="1" applyBorder="1" applyAlignment="1">
      <alignment vertical="center" shrinkToFit="1"/>
    </xf>
    <xf numFmtId="164" fontId="0" fillId="0" borderId="0" xfId="2" applyFont="1"/>
    <xf numFmtId="0" fontId="22" fillId="0" borderId="27" xfId="0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22" fillId="0" borderId="26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0" fontId="14" fillId="5" borderId="2" xfId="0" applyFont="1" applyFill="1" applyBorder="1" applyAlignment="1">
      <alignment vertical="center"/>
    </xf>
    <xf numFmtId="0" fontId="22" fillId="5" borderId="2" xfId="0" applyFont="1" applyFill="1" applyBorder="1" applyAlignment="1">
      <alignment vertical="center"/>
    </xf>
    <xf numFmtId="0" fontId="23" fillId="5" borderId="2" xfId="0" applyFont="1" applyFill="1" applyBorder="1" applyAlignment="1">
      <alignment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2" xfId="0" quotePrefix="1" applyFont="1" applyFill="1" applyBorder="1" applyAlignment="1">
      <alignment horizontal="center" vertical="center"/>
    </xf>
    <xf numFmtId="3" fontId="22" fillId="5" borderId="2" xfId="0" applyNumberFormat="1" applyFont="1" applyFill="1" applyBorder="1" applyAlignment="1">
      <alignment vertical="center"/>
    </xf>
    <xf numFmtId="3" fontId="22" fillId="5" borderId="1" xfId="0" applyNumberFormat="1" applyFont="1" applyFill="1" applyBorder="1" applyAlignment="1">
      <alignment vertical="center"/>
    </xf>
    <xf numFmtId="3" fontId="23" fillId="5" borderId="2" xfId="0" applyNumberFormat="1" applyFont="1" applyFill="1" applyBorder="1" applyAlignment="1">
      <alignment vertical="center"/>
    </xf>
    <xf numFmtId="3" fontId="24" fillId="5" borderId="2" xfId="0" applyNumberFormat="1" applyFont="1" applyFill="1" applyBorder="1" applyAlignment="1">
      <alignment vertical="center"/>
    </xf>
    <xf numFmtId="0" fontId="16" fillId="5" borderId="2" xfId="0" applyFont="1" applyFill="1" applyBorder="1" applyAlignment="1">
      <alignment horizontal="center" vertical="center"/>
    </xf>
    <xf numFmtId="0" fontId="0" fillId="5" borderId="0" xfId="0" applyFill="1"/>
    <xf numFmtId="0" fontId="5" fillId="5" borderId="2" xfId="0" applyFont="1" applyFill="1" applyBorder="1" applyAlignment="1">
      <alignment vertical="center"/>
    </xf>
    <xf numFmtId="0" fontId="22" fillId="5" borderId="2" xfId="0" applyFont="1" applyFill="1" applyBorder="1" applyAlignment="1">
      <alignment vertical="center" shrinkToFit="1"/>
    </xf>
    <xf numFmtId="0" fontId="22" fillId="5" borderId="2" xfId="0" applyFont="1" applyFill="1" applyBorder="1" applyAlignment="1">
      <alignment horizontal="center" vertical="center"/>
    </xf>
    <xf numFmtId="0" fontId="22" fillId="5" borderId="2" xfId="0" quotePrefix="1" applyFont="1" applyFill="1" applyBorder="1" applyAlignment="1">
      <alignment horizontal="center" vertical="center"/>
    </xf>
    <xf numFmtId="3" fontId="22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27" fillId="0" borderId="0" xfId="0" applyFont="1" applyFill="1"/>
    <xf numFmtId="43" fontId="0" fillId="5" borderId="0" xfId="0" applyNumberFormat="1" applyFill="1"/>
    <xf numFmtId="0" fontId="22" fillId="5" borderId="27" xfId="0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vertical="center" shrinkToFit="1"/>
    </xf>
    <xf numFmtId="3" fontId="22" fillId="0" borderId="25" xfId="0" applyNumberFormat="1" applyFont="1" applyFill="1" applyBorder="1" applyAlignment="1">
      <alignment vertical="center"/>
    </xf>
    <xf numFmtId="166" fontId="22" fillId="0" borderId="2" xfId="1" applyNumberFormat="1" applyFont="1" applyFill="1" applyBorder="1" applyAlignment="1">
      <alignment vertical="center"/>
    </xf>
    <xf numFmtId="167" fontId="10" fillId="0" borderId="0" xfId="0" applyNumberFormat="1" applyFont="1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166" fontId="12" fillId="6" borderId="21" xfId="1" applyNumberFormat="1" applyFont="1" applyFill="1" applyBorder="1" applyAlignment="1">
      <alignment horizontal="center"/>
    </xf>
    <xf numFmtId="166" fontId="12" fillId="6" borderId="22" xfId="1" applyNumberFormat="1" applyFont="1" applyFill="1" applyBorder="1" applyAlignment="1">
      <alignment horizontal="center"/>
    </xf>
    <xf numFmtId="166" fontId="12" fillId="6" borderId="23" xfId="1" applyNumberFormat="1" applyFont="1" applyFill="1" applyBorder="1" applyAlignment="1">
      <alignment horizontal="center"/>
    </xf>
    <xf numFmtId="166" fontId="12" fillId="6" borderId="21" xfId="1" applyNumberFormat="1" applyFont="1" applyFill="1" applyBorder="1" applyAlignment="1">
      <alignment horizontal="center" vertical="center"/>
    </xf>
    <xf numFmtId="166" fontId="12" fillId="6" borderId="22" xfId="1" applyNumberFormat="1" applyFont="1" applyFill="1" applyBorder="1" applyAlignment="1">
      <alignment horizontal="center" vertical="center"/>
    </xf>
    <xf numFmtId="166" fontId="12" fillId="6" borderId="23" xfId="1" applyNumberFormat="1" applyFont="1" applyFill="1" applyBorder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8"/>
  <sheetViews>
    <sheetView tabSelected="1" zoomScale="70" zoomScaleNormal="70" zoomScaleSheetLayoutView="85" workbookViewId="0">
      <selection activeCell="Q66" sqref="Q66"/>
    </sheetView>
  </sheetViews>
  <sheetFormatPr defaultRowHeight="15" x14ac:dyDescent="0.25"/>
  <cols>
    <col min="1" max="1" width="6.85546875" style="2" customWidth="1"/>
    <col min="2" max="2" width="19.140625" style="2" customWidth="1"/>
    <col min="3" max="3" width="18.5703125" style="2" bestFit="1" customWidth="1"/>
    <col min="4" max="5" width="9.140625" style="2" customWidth="1"/>
    <col min="6" max="6" width="8.42578125" style="2" customWidth="1"/>
    <col min="7" max="8" width="9.140625" style="2" customWidth="1"/>
    <col min="9" max="9" width="8.28515625" style="2" hidden="1" customWidth="1"/>
    <col min="10" max="10" width="7.7109375" style="2" customWidth="1"/>
    <col min="11" max="11" width="7.7109375" style="2" hidden="1" customWidth="1"/>
    <col min="12" max="12" width="8" style="2" customWidth="1"/>
    <col min="13" max="13" width="8" style="2" hidden="1" customWidth="1"/>
    <col min="14" max="14" width="7.42578125" style="2" customWidth="1"/>
    <col min="15" max="15" width="7.42578125" style="2" hidden="1" customWidth="1"/>
    <col min="16" max="16" width="9.140625" style="2" customWidth="1"/>
    <col min="17" max="17" width="15.5703125" style="2" customWidth="1"/>
    <col min="18" max="18" width="12.28515625" style="2" bestFit="1" customWidth="1"/>
    <col min="19" max="19" width="12.85546875" style="2" customWidth="1"/>
    <col min="20" max="20" width="13.140625" style="2" customWidth="1"/>
    <col min="21" max="21" width="12.85546875" style="2" customWidth="1"/>
    <col min="22" max="22" width="10.28515625" style="2" hidden="1" customWidth="1"/>
    <col min="23" max="23" width="13.42578125" style="2" customWidth="1"/>
    <col min="24" max="24" width="11.42578125" style="2" hidden="1" customWidth="1"/>
    <col min="25" max="25" width="12" style="2" hidden="1" customWidth="1"/>
    <col min="26" max="26" width="14.28515625" style="2" hidden="1" customWidth="1"/>
    <col min="27" max="27" width="12" style="2" customWidth="1"/>
    <col min="28" max="28" width="16.5703125" style="2" bestFit="1" customWidth="1"/>
    <col min="29" max="29" width="9.140625" style="2"/>
    <col min="30" max="30" width="9.7109375" style="2" bestFit="1" customWidth="1"/>
    <col min="31" max="31" width="10" style="2" bestFit="1" customWidth="1"/>
    <col min="32" max="16384" width="9.140625" style="2"/>
  </cols>
  <sheetData>
    <row r="1" spans="1:30" ht="30" customHeight="1" x14ac:dyDescent="0.25">
      <c r="A1" s="29" t="s">
        <v>123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 ht="30" customHeight="1" x14ac:dyDescent="0.25">
      <c r="A2" s="131">
        <v>45444</v>
      </c>
      <c r="B2" s="131"/>
      <c r="C2" s="13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8"/>
    </row>
    <row r="3" spans="1:30" ht="30" hidden="1" customHeight="1" x14ac:dyDescent="0.25">
      <c r="A3" s="71" t="s">
        <v>109</v>
      </c>
      <c r="B3" s="6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8"/>
    </row>
    <row r="4" spans="1:30" ht="30" hidden="1" customHeight="1" x14ac:dyDescent="0.25">
      <c r="A4" s="6" t="s">
        <v>0</v>
      </c>
      <c r="B4" s="6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/>
      <c r="L4" s="32" t="s">
        <v>10</v>
      </c>
      <c r="M4" s="32"/>
      <c r="N4" s="32" t="s">
        <v>11</v>
      </c>
      <c r="O4" s="6"/>
      <c r="P4" s="6" t="s">
        <v>16</v>
      </c>
      <c r="Q4" s="6" t="s">
        <v>12</v>
      </c>
      <c r="R4" s="6" t="s">
        <v>3</v>
      </c>
      <c r="S4" s="6" t="s">
        <v>4</v>
      </c>
      <c r="T4" s="6" t="s">
        <v>5</v>
      </c>
      <c r="U4" s="6" t="s">
        <v>13</v>
      </c>
      <c r="V4" s="6" t="s">
        <v>8</v>
      </c>
      <c r="W4" s="32" t="s">
        <v>17</v>
      </c>
      <c r="X4" s="32" t="s">
        <v>18</v>
      </c>
      <c r="Y4" s="32" t="s">
        <v>19</v>
      </c>
      <c r="Z4" s="32" t="s">
        <v>113</v>
      </c>
      <c r="AA4" s="6" t="s">
        <v>39</v>
      </c>
      <c r="AB4" s="6" t="s">
        <v>14</v>
      </c>
      <c r="AC4" s="33" t="s">
        <v>20</v>
      </c>
    </row>
    <row r="5" spans="1:30" ht="30" hidden="1" customHeight="1" x14ac:dyDescent="0.25">
      <c r="A5" s="20">
        <v>1</v>
      </c>
      <c r="B5" s="20" t="s">
        <v>114</v>
      </c>
      <c r="C5" s="58" t="s">
        <v>15</v>
      </c>
      <c r="D5" s="21">
        <v>0</v>
      </c>
      <c r="E5" s="21">
        <v>0</v>
      </c>
      <c r="F5" s="21">
        <v>0</v>
      </c>
      <c r="G5" s="21"/>
      <c r="H5" s="22" t="s">
        <v>112</v>
      </c>
      <c r="I5" s="21"/>
      <c r="J5" s="20">
        <v>0</v>
      </c>
      <c r="K5" s="23">
        <f>J5*data!$B$2</f>
        <v>0</v>
      </c>
      <c r="L5" s="20">
        <v>6</v>
      </c>
      <c r="M5" s="23">
        <f>L5*data!$C$2</f>
        <v>210000</v>
      </c>
      <c r="N5" s="20">
        <v>22</v>
      </c>
      <c r="O5" s="23">
        <f>N5*data!$D$2</f>
        <v>770000</v>
      </c>
      <c r="P5" s="20">
        <f>J5+L5+N5</f>
        <v>28</v>
      </c>
      <c r="Q5" s="24">
        <f>K5+M5+O5</f>
        <v>980000</v>
      </c>
      <c r="R5" s="24">
        <f>IF(C5="freelance",0,IF(AND(D5="",F5&gt;0,G5="ok"),100000,IF(AND(D5="",F5&gt;0,G5=""),50000,IF(AND(D5="",F5=0,G5=""),50000,0))))</f>
        <v>0</v>
      </c>
      <c r="S5" s="24">
        <f>IF(OR(C4="freelance",NOT(E5="")),0,(P5)*1000)</f>
        <v>0</v>
      </c>
      <c r="T5" s="24">
        <f>IF(AND(F5&gt;0,G5=""),50000,IF(AND(F5&gt;0,G5="ok"),F5*50000,0))</f>
        <v>0</v>
      </c>
      <c r="U5" s="24">
        <f>IF(OR(C4="freelance",C4=""),0,IF(H5="+",P5*data!$G$2,IF(H5="-",0,P5*data!$H$2)))</f>
        <v>0</v>
      </c>
      <c r="V5" s="24"/>
      <c r="W5" s="24"/>
      <c r="X5" s="24"/>
      <c r="Y5" s="24"/>
      <c r="Z5" s="24"/>
      <c r="AA5" s="24" t="str">
        <f>IF(AC5="ok",50000,"")</f>
        <v/>
      </c>
      <c r="AB5" s="25">
        <f>CEILING(SUM(Q5:AA5),500)</f>
        <v>980000</v>
      </c>
      <c r="AC5" s="9" t="s">
        <v>42</v>
      </c>
      <c r="AD5" s="31" t="str">
        <f t="shared" ref="AD5:AD10" si="0">B5</f>
        <v>barendra</v>
      </c>
    </row>
    <row r="6" spans="1:30" ht="30" hidden="1" customHeight="1" x14ac:dyDescent="0.25">
      <c r="A6" s="20">
        <v>2</v>
      </c>
      <c r="B6" s="20" t="s">
        <v>115</v>
      </c>
      <c r="C6" s="58" t="s">
        <v>117</v>
      </c>
      <c r="D6" s="61">
        <v>0</v>
      </c>
      <c r="E6" s="61">
        <v>0</v>
      </c>
      <c r="F6" s="61">
        <v>0</v>
      </c>
      <c r="G6" s="61"/>
      <c r="H6" s="22" t="s">
        <v>112</v>
      </c>
      <c r="I6" s="61"/>
      <c r="J6" s="59">
        <v>0</v>
      </c>
      <c r="K6" s="62">
        <f>J6*data!$B$2</f>
        <v>0</v>
      </c>
      <c r="L6" s="59">
        <v>8</v>
      </c>
      <c r="M6" s="62">
        <f>L6*data!$C$2</f>
        <v>280000</v>
      </c>
      <c r="N6" s="59">
        <v>16</v>
      </c>
      <c r="O6" s="62">
        <f>N6*data!$D$2</f>
        <v>560000</v>
      </c>
      <c r="P6" s="59">
        <v>0</v>
      </c>
      <c r="Q6" s="63">
        <f>K6+M6+O6</f>
        <v>840000</v>
      </c>
      <c r="R6" s="63">
        <f>IF(C6="freelance",0,IF(AND(D6="",F6&gt;0,G6="ok"),100000,IF(AND(D6="",F6&gt;0,G6=""),50000,IF(AND(D6="",F6=0,G6=""),50000,0))))</f>
        <v>0</v>
      </c>
      <c r="S6" s="63">
        <f>IF(OR(C6="freelance",NOT(E6="")),0,(P6)*1000)</f>
        <v>0</v>
      </c>
      <c r="T6" s="63">
        <f>IF(AND(F6&gt;0,G6=""),50000,IF(AND(F6&gt;0,G6="ok"),F6*50000,0))</f>
        <v>0</v>
      </c>
      <c r="U6" s="63">
        <f>IF(OR(C6="freelance",C6=""),0,IF(H6="+",P6*data!$G$2,IF(H6="-",0,P6*data!$H$2)))</f>
        <v>0</v>
      </c>
      <c r="V6" s="63"/>
      <c r="W6" s="63"/>
      <c r="X6" s="63"/>
      <c r="Y6" s="63"/>
      <c r="Z6" s="63"/>
      <c r="AA6" s="63" t="str">
        <f>IF(AC6="ok",50000,"")</f>
        <v/>
      </c>
      <c r="AB6" s="64">
        <f>CEILING(SUM(Q6:AA6),500)</f>
        <v>840000</v>
      </c>
      <c r="AC6" s="73" t="s">
        <v>42</v>
      </c>
      <c r="AD6" s="31" t="str">
        <f t="shared" si="0"/>
        <v>eka</v>
      </c>
    </row>
    <row r="7" spans="1:30" ht="30" hidden="1" customHeight="1" x14ac:dyDescent="0.25">
      <c r="A7" s="59">
        <v>3</v>
      </c>
      <c r="B7" s="20" t="s">
        <v>22</v>
      </c>
      <c r="C7" s="72" t="s">
        <v>116</v>
      </c>
      <c r="D7" s="21">
        <v>0</v>
      </c>
      <c r="E7" s="21">
        <v>0</v>
      </c>
      <c r="F7" s="21">
        <v>0</v>
      </c>
      <c r="G7" s="21"/>
      <c r="H7" s="22" t="s">
        <v>112</v>
      </c>
      <c r="I7" s="21"/>
      <c r="J7" s="20">
        <v>0</v>
      </c>
      <c r="K7" s="23">
        <f>J7*data!$B$2</f>
        <v>0</v>
      </c>
      <c r="L7" s="20">
        <v>6</v>
      </c>
      <c r="M7" s="23">
        <f>L7*data!$C$2</f>
        <v>210000</v>
      </c>
      <c r="N7" s="20">
        <v>2</v>
      </c>
      <c r="O7" s="23">
        <f>N7*data!$D$2</f>
        <v>70000</v>
      </c>
      <c r="P7" s="20">
        <v>0</v>
      </c>
      <c r="Q7" s="24">
        <f>K7+M7+O7</f>
        <v>280000</v>
      </c>
      <c r="R7" s="24">
        <f>IF(C7="freelance",0,IF(AND(D7="",F7&gt;0,G7="ok"),100000,IF(AND(D7="",F7&gt;0,G7=""),50000,IF(AND(D7="",F7=0,G7=""),0,0))))</f>
        <v>0</v>
      </c>
      <c r="S7" s="24">
        <f>IF(OR(C7="freelance",NOT(E7="")),0,(P7)*1000)</f>
        <v>0</v>
      </c>
      <c r="T7" s="24">
        <f>IF(AND(F7&gt;0,G7=""),50000,IF(AND(F7&gt;0,G7="ok"),F7*50000,0))</f>
        <v>0</v>
      </c>
      <c r="U7" s="24">
        <f>IF(OR(C7="freelance",C7=""),0,IF(H7="+",P7*data!$G$2,IF(H7="-",0,P7*data!$H$2)))</f>
        <v>0</v>
      </c>
      <c r="V7" s="24"/>
      <c r="W7" s="24"/>
      <c r="X7" s="24"/>
      <c r="Y7" s="24"/>
      <c r="Z7" s="24"/>
      <c r="AA7" s="24" t="str">
        <f>IF(AC7="ok",50000,"")</f>
        <v/>
      </c>
      <c r="AB7" s="25">
        <f>CEILING(SUM(Q7:AA7),500)</f>
        <v>280000</v>
      </c>
      <c r="AC7" s="11" t="s">
        <v>42</v>
      </c>
      <c r="AD7" s="31" t="str">
        <f t="shared" si="0"/>
        <v>willa</v>
      </c>
    </row>
    <row r="8" spans="1:30" ht="30" hidden="1" customHeight="1" x14ac:dyDescent="0.25">
      <c r="A8" s="20">
        <v>4</v>
      </c>
      <c r="B8" s="59"/>
      <c r="C8" s="72"/>
      <c r="D8" s="21">
        <v>0</v>
      </c>
      <c r="E8" s="21">
        <v>0</v>
      </c>
      <c r="F8" s="21">
        <v>0</v>
      </c>
      <c r="G8" s="21"/>
      <c r="H8" s="22" t="s">
        <v>112</v>
      </c>
      <c r="I8" s="21"/>
      <c r="J8" s="20"/>
      <c r="K8" s="23">
        <f>J8*data!$B$2</f>
        <v>0</v>
      </c>
      <c r="L8" s="20"/>
      <c r="M8" s="23">
        <f>L8*data!$C$2</f>
        <v>0</v>
      </c>
      <c r="N8" s="20"/>
      <c r="O8" s="23">
        <f>N8*data!$D$2</f>
        <v>0</v>
      </c>
      <c r="P8" s="20">
        <f>J8+L8+N8</f>
        <v>0</v>
      </c>
      <c r="Q8" s="24">
        <f>K8+M8+O8</f>
        <v>0</v>
      </c>
      <c r="R8" s="24">
        <f>IF(C8="freelance",0,IF(AND(D8="",F8&gt;0,G8="ok"),100000,IF(AND(D8="",F8&gt;0,G8=""),50000,IF(AND(D8="",F8=0,G8=""),0,0))))</f>
        <v>0</v>
      </c>
      <c r="S8" s="24">
        <f>IF(OR(C8="freelance",NOT(E8="")),0,(P8)*1000)</f>
        <v>0</v>
      </c>
      <c r="T8" s="24">
        <f>IF(AND(F8&gt;0,G8=""),50000,IF(AND(F8&gt;0,G8="ok"),F8*50000,0))</f>
        <v>0</v>
      </c>
      <c r="U8" s="24">
        <f>IF(OR(C8="freelance",C8=""),0,IF(H8="+",P8*data!$G$2,IF(H8="-",0,P8*data!$H$2)))</f>
        <v>0</v>
      </c>
      <c r="V8" s="24"/>
      <c r="W8" s="24"/>
      <c r="X8" s="24"/>
      <c r="Y8" s="24"/>
      <c r="Z8" s="24"/>
      <c r="AA8" s="24" t="str">
        <f>IF(AC8="ok",50000,"")</f>
        <v/>
      </c>
      <c r="AB8" s="25">
        <f>CEILING(SUM(Q8:AA8),500)</f>
        <v>0</v>
      </c>
      <c r="AC8" s="11" t="s">
        <v>42</v>
      </c>
      <c r="AD8" s="31">
        <f t="shared" si="0"/>
        <v>0</v>
      </c>
    </row>
    <row r="9" spans="1:30" ht="30" hidden="1" customHeight="1" x14ac:dyDescent="0.25">
      <c r="A9" s="26">
        <v>5</v>
      </c>
      <c r="B9" s="26"/>
      <c r="C9" s="54"/>
      <c r="D9" s="27">
        <v>0</v>
      </c>
      <c r="E9" s="27">
        <v>0</v>
      </c>
      <c r="F9" s="27">
        <v>0</v>
      </c>
      <c r="G9" s="27"/>
      <c r="H9" s="22" t="s">
        <v>112</v>
      </c>
      <c r="I9" s="27"/>
      <c r="J9" s="26"/>
      <c r="K9" s="23">
        <f>J9*data!$B$2</f>
        <v>0</v>
      </c>
      <c r="L9" s="26"/>
      <c r="M9" s="23">
        <f>L9*data!$C$2</f>
        <v>0</v>
      </c>
      <c r="N9" s="26"/>
      <c r="O9" s="23">
        <f>N9*data!$D$2</f>
        <v>0</v>
      </c>
      <c r="P9" s="26">
        <v>0</v>
      </c>
      <c r="Q9" s="28">
        <f>K9+M9+O9</f>
        <v>0</v>
      </c>
      <c r="R9" s="24">
        <f>IF(C9="freelance",0,IF(AND(D9="",F9&gt;0,G9="ok"),100000,IF(AND(D9="",F9&gt;0,G9=""),50000,IF(AND(D9="",F9=0,G9=""),0,0))))</f>
        <v>0</v>
      </c>
      <c r="S9" s="28">
        <f>IF(OR(C9="freelance",NOT(E9="")),0,(P9)*1000)</f>
        <v>0</v>
      </c>
      <c r="T9" s="28">
        <f>IF(AND(F9&gt;0,G9=""),50000,IF(AND(F9&gt;0,G9="ok"),F9*50000,0))</f>
        <v>0</v>
      </c>
      <c r="U9" s="28">
        <f>IF(OR(C9="freelance",C9=""),0,IF(H9="+",P9*data!$G$2,IF(H9="-",0,P9*data!$H$2)))</f>
        <v>0</v>
      </c>
      <c r="V9" s="28"/>
      <c r="W9" s="28"/>
      <c r="X9" s="28"/>
      <c r="Y9" s="28"/>
      <c r="Z9" s="28"/>
      <c r="AA9" s="24" t="str">
        <f>IF(AC9="ok",50000,"")</f>
        <v/>
      </c>
      <c r="AB9" s="25">
        <f>CEILING(SUM(Q9:AA9),500)</f>
        <v>0</v>
      </c>
      <c r="AC9" s="12" t="s">
        <v>42</v>
      </c>
      <c r="AD9" s="31">
        <f t="shared" si="0"/>
        <v>0</v>
      </c>
    </row>
    <row r="10" spans="1:30" ht="30" hidden="1" customHeight="1" x14ac:dyDescent="0.25">
      <c r="A10" s="40">
        <v>6</v>
      </c>
      <c r="B10" s="40"/>
      <c r="C10" s="54"/>
      <c r="D10" s="41">
        <v>0</v>
      </c>
      <c r="E10" s="41"/>
      <c r="F10" s="41"/>
      <c r="G10" s="41"/>
      <c r="H10" s="42"/>
      <c r="I10" s="43"/>
      <c r="J10" s="44"/>
      <c r="K10" s="45">
        <f>J10*data!$B$2</f>
        <v>0</v>
      </c>
      <c r="L10" s="40"/>
      <c r="M10" s="45">
        <f>L10*data!$C$2</f>
        <v>0</v>
      </c>
      <c r="N10" s="40"/>
      <c r="O10" s="45">
        <f>N10*data!$D$2</f>
        <v>0</v>
      </c>
      <c r="P10" s="40">
        <f t="shared" ref="P10:Q11" si="1">J10+L10+N10</f>
        <v>0</v>
      </c>
      <c r="Q10" s="46">
        <f t="shared" si="1"/>
        <v>0</v>
      </c>
      <c r="R10" s="46">
        <f>IF(C10="freelance",0,IF(AND(D10="",F10&gt;0,G10="ok"),100000,IF(AND(D10="",F10&gt;0,G10=""),50000,IF(AND(D10="",F10=0,G10=""),50000,0))))</f>
        <v>0</v>
      </c>
      <c r="S10" s="46">
        <f t="shared" ref="S10:S11" si="2">IF(OR(C10="freelance",NOT(E10="")),0,(P10)*1000)</f>
        <v>0</v>
      </c>
      <c r="T10" s="46">
        <f t="shared" ref="T10:T11" si="3">IF(AND(F10&gt;0,G10=""),50000,IF(AND(F10&gt;0,G10="ok"),F10*50000,0))</f>
        <v>0</v>
      </c>
      <c r="U10" s="46">
        <f>IF(OR(C10="freelance",C10=""),0,IF(H10="+",P10*data!$G$2,IF(H10="-",0,P10*data!$H$2)))</f>
        <v>0</v>
      </c>
      <c r="V10" s="46"/>
      <c r="W10" s="46"/>
      <c r="X10" s="46"/>
      <c r="Y10" s="46"/>
      <c r="Z10" s="46"/>
      <c r="AA10" s="46" t="str">
        <f t="shared" ref="AA10:AA11" si="4">IF(AC10="ok",50000,"")</f>
        <v/>
      </c>
      <c r="AB10" s="47">
        <f t="shared" ref="AB10:AB11" si="5">CEILING(SUM(Q10:AA10),500)</f>
        <v>0</v>
      </c>
      <c r="AC10" s="48" t="s">
        <v>42</v>
      </c>
      <c r="AD10" s="31">
        <f t="shared" si="0"/>
        <v>0</v>
      </c>
    </row>
    <row r="11" spans="1:30" ht="30" hidden="1" customHeight="1" x14ac:dyDescent="0.25">
      <c r="A11" s="40"/>
      <c r="B11" s="40"/>
      <c r="C11" s="54" t="s">
        <v>15</v>
      </c>
      <c r="D11" s="41">
        <v>0</v>
      </c>
      <c r="E11" s="41">
        <v>0</v>
      </c>
      <c r="F11" s="41">
        <v>0</v>
      </c>
      <c r="G11" s="41"/>
      <c r="H11" s="42"/>
      <c r="I11" s="43"/>
      <c r="J11" s="44"/>
      <c r="K11" s="45">
        <f>J11*data!$B$2</f>
        <v>0</v>
      </c>
      <c r="L11" s="40"/>
      <c r="M11" s="45">
        <f>L11*data!$C$2</f>
        <v>0</v>
      </c>
      <c r="N11" s="40"/>
      <c r="O11" s="45">
        <f>N11*data!$D$2</f>
        <v>0</v>
      </c>
      <c r="P11" s="40">
        <f t="shared" si="1"/>
        <v>0</v>
      </c>
      <c r="Q11" s="46">
        <f t="shared" si="1"/>
        <v>0</v>
      </c>
      <c r="R11" s="46">
        <f>IF(C11="freelance",0,IF(AND(D11="",F11&gt;0,G11="ok"),100000,IF(AND(D11="",F11&gt;0,G11=""),50000,IF(AND(D11="",F11=0,G11=""),50000,0))))</f>
        <v>0</v>
      </c>
      <c r="S11" s="46">
        <f t="shared" si="2"/>
        <v>0</v>
      </c>
      <c r="T11" s="46">
        <f t="shared" si="3"/>
        <v>0</v>
      </c>
      <c r="U11" s="46">
        <f>IF(OR(C11="freelance",C11=""),0,IF(H11="+",P11*data!$G$2,IF(H11="-",0,P11*data!$H$2)))</f>
        <v>0</v>
      </c>
      <c r="V11" s="46"/>
      <c r="W11" s="46"/>
      <c r="X11" s="46"/>
      <c r="Y11" s="46"/>
      <c r="Z11" s="46"/>
      <c r="AA11" s="46" t="str">
        <f t="shared" si="4"/>
        <v/>
      </c>
      <c r="AB11" s="47">
        <f t="shared" si="5"/>
        <v>0</v>
      </c>
      <c r="AC11" s="48" t="s">
        <v>42</v>
      </c>
      <c r="AD11" s="31">
        <f t="shared" ref="AD11" si="6">B11</f>
        <v>0</v>
      </c>
    </row>
    <row r="12" spans="1:30" s="13" customFormat="1" ht="30" hidden="1" customHeight="1" x14ac:dyDescent="0.35">
      <c r="A12" s="36"/>
      <c r="B12" s="37"/>
      <c r="C12" s="37"/>
      <c r="D12" s="37"/>
      <c r="E12" s="37"/>
      <c r="F12" s="37"/>
      <c r="G12" s="37"/>
      <c r="H12" s="37"/>
      <c r="I12" s="37"/>
      <c r="J12" s="38">
        <f>SUM(J5:J11)</f>
        <v>0</v>
      </c>
      <c r="K12" s="38">
        <f t="shared" ref="K12:AB12" si="7">SUM(K5:K10)</f>
        <v>0</v>
      </c>
      <c r="L12" s="38">
        <f>SUM(L5:L11)</f>
        <v>20</v>
      </c>
      <c r="M12" s="38">
        <f t="shared" si="7"/>
        <v>700000</v>
      </c>
      <c r="N12" s="38">
        <f>SUM(N5:N11)</f>
        <v>40</v>
      </c>
      <c r="O12" s="38">
        <f t="shared" si="7"/>
        <v>1400000</v>
      </c>
      <c r="P12" s="38">
        <f t="shared" si="7"/>
        <v>28</v>
      </c>
      <c r="Q12" s="38">
        <f t="shared" si="7"/>
        <v>2100000</v>
      </c>
      <c r="R12" s="38">
        <f t="shared" si="7"/>
        <v>0</v>
      </c>
      <c r="S12" s="38">
        <f t="shared" si="7"/>
        <v>0</v>
      </c>
      <c r="T12" s="38">
        <f t="shared" si="7"/>
        <v>0</v>
      </c>
      <c r="U12" s="38">
        <f t="shared" si="7"/>
        <v>0</v>
      </c>
      <c r="V12" s="38">
        <f t="shared" si="7"/>
        <v>0</v>
      </c>
      <c r="W12" s="38">
        <f t="shared" si="7"/>
        <v>0</v>
      </c>
      <c r="X12" s="38">
        <f t="shared" si="7"/>
        <v>0</v>
      </c>
      <c r="Y12" s="38">
        <f t="shared" si="7"/>
        <v>0</v>
      </c>
      <c r="Z12" s="38"/>
      <c r="AA12" s="38">
        <f t="shared" si="7"/>
        <v>0</v>
      </c>
      <c r="AB12" s="38">
        <f t="shared" si="7"/>
        <v>2100000</v>
      </c>
      <c r="AC12" s="39"/>
    </row>
    <row r="13" spans="1:30" ht="3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30" ht="30" hidden="1" customHeight="1" x14ac:dyDescent="0.25">
      <c r="A14" s="71" t="s">
        <v>110</v>
      </c>
      <c r="B14" s="6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8"/>
    </row>
    <row r="15" spans="1:30" ht="30" hidden="1" customHeight="1" x14ac:dyDescent="0.25">
      <c r="A15" s="6" t="s">
        <v>0</v>
      </c>
      <c r="B15" s="6" t="s">
        <v>1</v>
      </c>
      <c r="C15" s="32" t="s">
        <v>2</v>
      </c>
      <c r="D15" s="32" t="s">
        <v>3</v>
      </c>
      <c r="E15" s="32" t="s">
        <v>4</v>
      </c>
      <c r="F15" s="32" t="s">
        <v>5</v>
      </c>
      <c r="G15" s="32" t="s">
        <v>6</v>
      </c>
      <c r="H15" s="32" t="s">
        <v>7</v>
      </c>
      <c r="I15" s="32" t="s">
        <v>8</v>
      </c>
      <c r="J15" s="32" t="s">
        <v>9</v>
      </c>
      <c r="K15" s="32"/>
      <c r="L15" s="32" t="s">
        <v>10</v>
      </c>
      <c r="M15" s="32"/>
      <c r="N15" s="32" t="s">
        <v>11</v>
      </c>
      <c r="O15" s="6"/>
      <c r="P15" s="6" t="s">
        <v>16</v>
      </c>
      <c r="Q15" s="6" t="s">
        <v>12</v>
      </c>
      <c r="R15" s="6" t="s">
        <v>3</v>
      </c>
      <c r="S15" s="6" t="s">
        <v>4</v>
      </c>
      <c r="T15" s="6" t="s">
        <v>5</v>
      </c>
      <c r="U15" s="6" t="s">
        <v>13</v>
      </c>
      <c r="V15" s="6" t="s">
        <v>8</v>
      </c>
      <c r="W15" s="32" t="s">
        <v>17</v>
      </c>
      <c r="X15" s="32" t="s">
        <v>18</v>
      </c>
      <c r="Y15" s="32" t="s">
        <v>19</v>
      </c>
      <c r="Z15" s="32" t="s">
        <v>113</v>
      </c>
      <c r="AA15" s="6" t="s">
        <v>39</v>
      </c>
      <c r="AB15" s="6" t="s">
        <v>14</v>
      </c>
      <c r="AC15" s="33" t="s">
        <v>20</v>
      </c>
    </row>
    <row r="16" spans="1:30" ht="30" hidden="1" customHeight="1" x14ac:dyDescent="0.25">
      <c r="A16" s="20">
        <v>1</v>
      </c>
      <c r="B16" s="20" t="s">
        <v>44</v>
      </c>
      <c r="C16" s="58" t="s">
        <v>15</v>
      </c>
      <c r="D16" s="21">
        <v>0</v>
      </c>
      <c r="E16" s="21">
        <v>0</v>
      </c>
      <c r="F16" s="21">
        <v>0</v>
      </c>
      <c r="G16" s="21"/>
      <c r="H16" s="22" t="s">
        <v>112</v>
      </c>
      <c r="I16" s="21"/>
      <c r="J16" s="20"/>
      <c r="K16" s="23">
        <f>J16*data!$B$7</f>
        <v>0</v>
      </c>
      <c r="L16" s="20"/>
      <c r="M16" s="23">
        <f>L16*data!$B$7</f>
        <v>0</v>
      </c>
      <c r="N16" s="20">
        <v>0</v>
      </c>
      <c r="O16" s="23">
        <f>N16*data!$B$7</f>
        <v>0</v>
      </c>
      <c r="P16" s="20">
        <f t="shared" ref="P16:P22" si="8">J16+L16+N16</f>
        <v>0</v>
      </c>
      <c r="Q16" s="24">
        <f t="shared" ref="Q16:Q22" si="9">K16+M16+O16</f>
        <v>0</v>
      </c>
      <c r="R16" s="24">
        <f>IF(C16="freelance",0,IF(AND(D16="",F16&gt;0,G16="ok"),100000,IF(AND(D16="",F16&gt;0,G16=""),50000,IF(AND(D16="",F16=0,G16=""),50000,0))))</f>
        <v>0</v>
      </c>
      <c r="S16" s="24">
        <f>IF(OR(C15="freelance",NOT(E16="")),0,(P16)*1000)</f>
        <v>0</v>
      </c>
      <c r="T16" s="24">
        <f t="shared" ref="T16:T22" si="10">IF(AND(F16&gt;0,G16=""),50000,IF(AND(F16&gt;0,G16="ok"),F16*50000,0))</f>
        <v>0</v>
      </c>
      <c r="U16" s="24">
        <f>IF(OR(C15="freelance",C15=""),0,IF(H16="+",P16*data!$G$2,IF(H16="-",0,P16*data!$H$2)))</f>
        <v>0</v>
      </c>
      <c r="V16" s="24"/>
      <c r="W16" s="24"/>
      <c r="X16" s="24"/>
      <c r="Y16" s="24"/>
      <c r="Z16" s="24"/>
      <c r="AA16" s="24" t="str">
        <f t="shared" ref="AA16:AA22" si="11">IF(AC16="ok",50000,"")</f>
        <v/>
      </c>
      <c r="AB16" s="25">
        <f t="shared" ref="AB16:AB22" si="12">CEILING(SUM(Q16:AA16),500)</f>
        <v>0</v>
      </c>
      <c r="AC16" s="9" t="s">
        <v>42</v>
      </c>
    </row>
    <row r="17" spans="1:29" ht="30" hidden="1" customHeight="1" x14ac:dyDescent="0.25">
      <c r="A17" s="20">
        <v>2</v>
      </c>
      <c r="B17" s="59" t="s">
        <v>22</v>
      </c>
      <c r="C17" s="54" t="s">
        <v>15</v>
      </c>
      <c r="D17" s="21">
        <v>0</v>
      </c>
      <c r="E17" s="21">
        <v>0</v>
      </c>
      <c r="F17" s="21">
        <v>0</v>
      </c>
      <c r="G17" s="21"/>
      <c r="H17" s="22" t="s">
        <v>112</v>
      </c>
      <c r="I17" s="21"/>
      <c r="J17" s="20"/>
      <c r="K17" s="23">
        <f>J17*data!$B$7</f>
        <v>0</v>
      </c>
      <c r="L17" s="20"/>
      <c r="M17" s="23">
        <f>L17*data!$B$7</f>
        <v>0</v>
      </c>
      <c r="N17" s="20">
        <v>0</v>
      </c>
      <c r="O17" s="23">
        <f>N17*data!$B$7</f>
        <v>0</v>
      </c>
      <c r="P17" s="20">
        <f t="shared" si="8"/>
        <v>0</v>
      </c>
      <c r="Q17" s="24">
        <f t="shared" si="9"/>
        <v>0</v>
      </c>
      <c r="R17" s="24">
        <f>IF(C17="freelance",0,IF(AND(D17="",F17&gt;0,G17="ok"),100000,IF(AND(D17="",F17&gt;0,G17=""),50000,IF(AND(D17="",F17=0,G17=""),0,0))))</f>
        <v>0</v>
      </c>
      <c r="S17" s="24">
        <f t="shared" ref="S17:S22" si="13">IF(OR(C17="freelance",NOT(E17="")),0,(P17)*1000)</f>
        <v>0</v>
      </c>
      <c r="T17" s="24">
        <f t="shared" si="10"/>
        <v>0</v>
      </c>
      <c r="U17" s="24">
        <f>IF(OR(C17="freelance",C17=""),0,IF(H17="+",P17*data!$G$2,IF(H17="-",0,P17*data!$H$2)))</f>
        <v>0</v>
      </c>
      <c r="V17" s="24"/>
      <c r="W17" s="24"/>
      <c r="X17" s="24"/>
      <c r="Y17" s="24"/>
      <c r="Z17" s="24"/>
      <c r="AA17" s="24" t="str">
        <f t="shared" si="11"/>
        <v/>
      </c>
      <c r="AB17" s="25">
        <f t="shared" si="12"/>
        <v>0</v>
      </c>
      <c r="AC17" s="10" t="s">
        <v>42</v>
      </c>
    </row>
    <row r="18" spans="1:29" ht="30" hidden="1" customHeight="1" x14ac:dyDescent="0.25">
      <c r="A18" s="59">
        <v>3</v>
      </c>
      <c r="B18" s="20" t="s">
        <v>108</v>
      </c>
      <c r="C18" s="60" t="s">
        <v>101</v>
      </c>
      <c r="D18" s="61">
        <v>0</v>
      </c>
      <c r="E18" s="61">
        <v>0</v>
      </c>
      <c r="F18" s="61">
        <v>0</v>
      </c>
      <c r="G18" s="61"/>
      <c r="H18" s="22" t="s">
        <v>112</v>
      </c>
      <c r="I18" s="61"/>
      <c r="J18" s="59"/>
      <c r="K18" s="62">
        <f>J18*data!$B$7</f>
        <v>0</v>
      </c>
      <c r="L18" s="59"/>
      <c r="M18" s="23">
        <f>L18*data!$B$7</f>
        <v>0</v>
      </c>
      <c r="N18" s="59">
        <v>0</v>
      </c>
      <c r="O18" s="23">
        <f>N18*data!$B$7</f>
        <v>0</v>
      </c>
      <c r="P18" s="59">
        <f t="shared" si="8"/>
        <v>0</v>
      </c>
      <c r="Q18" s="63">
        <f t="shared" si="9"/>
        <v>0</v>
      </c>
      <c r="R18" s="63">
        <f>IF(C18="freelance",0,IF(AND(D18="",F18&gt;0,G18="ok"),100000,IF(AND(D18="",F18&gt;0,G18=""),50000,IF(AND(D18="",F18=0,G18=""),50000,0))))</f>
        <v>0</v>
      </c>
      <c r="S18" s="63">
        <f t="shared" si="13"/>
        <v>0</v>
      </c>
      <c r="T18" s="63">
        <f t="shared" si="10"/>
        <v>0</v>
      </c>
      <c r="U18" s="63">
        <f>IF(OR(C18="freelance",C18=""),0,IF(H18="+",P18*data!$G$2,IF(H18="-",0,P18*data!$H$2)))</f>
        <v>0</v>
      </c>
      <c r="V18" s="63"/>
      <c r="W18" s="63"/>
      <c r="X18" s="63"/>
      <c r="Y18" s="63"/>
      <c r="Z18" s="63"/>
      <c r="AA18" s="63" t="str">
        <f t="shared" si="11"/>
        <v/>
      </c>
      <c r="AB18" s="64">
        <f t="shared" si="12"/>
        <v>0</v>
      </c>
      <c r="AC18" s="65" t="s">
        <v>42</v>
      </c>
    </row>
    <row r="19" spans="1:29" ht="30" hidden="1" customHeight="1" x14ac:dyDescent="0.25">
      <c r="A19" s="20">
        <v>4</v>
      </c>
      <c r="B19" s="20"/>
      <c r="C19" s="30"/>
      <c r="D19" s="21">
        <v>0</v>
      </c>
      <c r="E19" s="21">
        <v>0</v>
      </c>
      <c r="F19" s="21">
        <v>0</v>
      </c>
      <c r="G19" s="21"/>
      <c r="H19" s="22" t="s">
        <v>112</v>
      </c>
      <c r="I19" s="21"/>
      <c r="J19" s="20"/>
      <c r="K19" s="23">
        <f>J19*data!$B$7</f>
        <v>0</v>
      </c>
      <c r="L19" s="20"/>
      <c r="M19" s="23">
        <f>L19*data!$B$7</f>
        <v>0</v>
      </c>
      <c r="N19" s="20">
        <v>0</v>
      </c>
      <c r="O19" s="23">
        <f>N19*data!$B$7</f>
        <v>0</v>
      </c>
      <c r="P19" s="20">
        <f t="shared" si="8"/>
        <v>0</v>
      </c>
      <c r="Q19" s="24">
        <f t="shared" si="9"/>
        <v>0</v>
      </c>
      <c r="R19" s="24">
        <f>IF(C19="freelance",0,IF(AND(D19="",F19&gt;0,G19="ok"),100000,IF(AND(D19="",F19&gt;0,G19=""),50000,IF(AND(D19="",F19=0,G19=""),0,0))))</f>
        <v>0</v>
      </c>
      <c r="S19" s="24">
        <f t="shared" si="13"/>
        <v>0</v>
      </c>
      <c r="T19" s="24">
        <f t="shared" si="10"/>
        <v>0</v>
      </c>
      <c r="U19" s="24">
        <f>IF(OR(C19="freelance",C19=""),0,IF(H19="+",P19*data!$G$2,IF(H19="-",0,P19*data!$H$2)))</f>
        <v>0</v>
      </c>
      <c r="V19" s="24"/>
      <c r="W19" s="24"/>
      <c r="X19" s="24"/>
      <c r="Y19" s="24"/>
      <c r="Z19" s="24"/>
      <c r="AA19" s="24" t="str">
        <f t="shared" si="11"/>
        <v/>
      </c>
      <c r="AB19" s="25">
        <f t="shared" si="12"/>
        <v>0</v>
      </c>
      <c r="AC19" s="11" t="s">
        <v>42</v>
      </c>
    </row>
    <row r="20" spans="1:29" ht="30" hidden="1" customHeight="1" x14ac:dyDescent="0.25">
      <c r="A20" s="26">
        <v>5</v>
      </c>
      <c r="B20" s="26"/>
      <c r="C20" s="54"/>
      <c r="D20" s="27">
        <v>0</v>
      </c>
      <c r="E20" s="27">
        <v>0</v>
      </c>
      <c r="F20" s="27">
        <v>0</v>
      </c>
      <c r="G20" s="27"/>
      <c r="H20" s="22" t="s">
        <v>112</v>
      </c>
      <c r="I20" s="27"/>
      <c r="J20" s="26"/>
      <c r="K20" s="23">
        <f>J20*data!$B$7</f>
        <v>0</v>
      </c>
      <c r="L20" s="26"/>
      <c r="M20" s="23">
        <f>L20*data!$B$7</f>
        <v>0</v>
      </c>
      <c r="N20" s="26">
        <v>0</v>
      </c>
      <c r="O20" s="23">
        <f>N20*data!$B$7</f>
        <v>0</v>
      </c>
      <c r="P20" s="26">
        <f t="shared" si="8"/>
        <v>0</v>
      </c>
      <c r="Q20" s="28">
        <f t="shared" si="9"/>
        <v>0</v>
      </c>
      <c r="R20" s="24">
        <f>IF(C20="freelance",0,IF(AND(D20="",F20&gt;0,G20="ok"),100000,IF(AND(D20="",F20&gt;0,G20=""),50000,IF(AND(D20="",F20=0,G20=""),0,0))))</f>
        <v>0</v>
      </c>
      <c r="S20" s="28">
        <f t="shared" si="13"/>
        <v>0</v>
      </c>
      <c r="T20" s="28">
        <f t="shared" si="10"/>
        <v>0</v>
      </c>
      <c r="U20" s="28">
        <f>IF(OR(C20="freelance",C20=""),0,IF(H20="+",P20*data!$G$2,IF(H20="-",0,P20*data!$H$2)))</f>
        <v>0</v>
      </c>
      <c r="V20" s="28"/>
      <c r="W20" s="28"/>
      <c r="X20" s="28"/>
      <c r="Y20" s="28"/>
      <c r="Z20" s="28"/>
      <c r="AA20" s="24" t="str">
        <f t="shared" si="11"/>
        <v/>
      </c>
      <c r="AB20" s="25">
        <f t="shared" si="12"/>
        <v>0</v>
      </c>
      <c r="AC20" s="12" t="s">
        <v>42</v>
      </c>
    </row>
    <row r="21" spans="1:29" ht="30" hidden="1" customHeight="1" x14ac:dyDescent="0.25">
      <c r="A21" s="40">
        <v>6</v>
      </c>
      <c r="B21" s="40"/>
      <c r="C21" s="54"/>
      <c r="D21" s="41">
        <v>0</v>
      </c>
      <c r="E21" s="41"/>
      <c r="F21" s="41"/>
      <c r="G21" s="41"/>
      <c r="H21" s="42"/>
      <c r="I21" s="43"/>
      <c r="J21" s="44"/>
      <c r="K21" s="45">
        <f>J21*data!$B$2</f>
        <v>0</v>
      </c>
      <c r="L21" s="40"/>
      <c r="M21" s="45">
        <f>L21*data!$C$2</f>
        <v>0</v>
      </c>
      <c r="N21" s="40"/>
      <c r="O21" s="45">
        <f>N21*data!$D$2</f>
        <v>0</v>
      </c>
      <c r="P21" s="40">
        <f t="shared" si="8"/>
        <v>0</v>
      </c>
      <c r="Q21" s="46">
        <f t="shared" si="9"/>
        <v>0</v>
      </c>
      <c r="R21" s="46">
        <f>IF(C21="freelance",0,IF(AND(D21="",F21&gt;0,G21="ok"),100000,IF(AND(D21="",F21&gt;0,G21=""),50000,IF(AND(D21="",F21=0,G21=""),50000,0))))</f>
        <v>0</v>
      </c>
      <c r="S21" s="46">
        <f t="shared" si="13"/>
        <v>0</v>
      </c>
      <c r="T21" s="46">
        <f t="shared" si="10"/>
        <v>0</v>
      </c>
      <c r="U21" s="46">
        <f>IF(OR(C21="freelance",C21=""),0,IF(H21="+",P21*data!$G$2,IF(H21="-",0,P21*data!$H$2)))</f>
        <v>0</v>
      </c>
      <c r="V21" s="46"/>
      <c r="W21" s="46"/>
      <c r="X21" s="46"/>
      <c r="Y21" s="46"/>
      <c r="Z21" s="46"/>
      <c r="AA21" s="46" t="str">
        <f t="shared" si="11"/>
        <v/>
      </c>
      <c r="AB21" s="47">
        <f t="shared" si="12"/>
        <v>0</v>
      </c>
      <c r="AC21" s="48" t="s">
        <v>42</v>
      </c>
    </row>
    <row r="22" spans="1:29" ht="30" hidden="1" customHeight="1" x14ac:dyDescent="0.25">
      <c r="A22" s="40"/>
      <c r="B22" s="40"/>
      <c r="C22" s="54" t="s">
        <v>15</v>
      </c>
      <c r="D22" s="41">
        <v>0</v>
      </c>
      <c r="E22" s="41">
        <v>0</v>
      </c>
      <c r="F22" s="41">
        <v>0</v>
      </c>
      <c r="G22" s="41"/>
      <c r="H22" s="42"/>
      <c r="I22" s="43"/>
      <c r="J22" s="44">
        <v>0</v>
      </c>
      <c r="K22" s="45">
        <f>J22*data!$B$2</f>
        <v>0</v>
      </c>
      <c r="L22" s="40">
        <v>0</v>
      </c>
      <c r="M22" s="45">
        <f>L22*data!$C$2</f>
        <v>0</v>
      </c>
      <c r="N22" s="40">
        <v>0</v>
      </c>
      <c r="O22" s="45">
        <f>N22*data!$D$2</f>
        <v>0</v>
      </c>
      <c r="P22" s="40">
        <f t="shared" si="8"/>
        <v>0</v>
      </c>
      <c r="Q22" s="46">
        <f t="shared" si="9"/>
        <v>0</v>
      </c>
      <c r="R22" s="46">
        <f>IF(C22="freelance",0,IF(AND(D22="",F22&gt;0,G22="ok"),100000,IF(AND(D22="",F22&gt;0,G22=""),50000,IF(AND(D22="",F22=0,G22=""),50000,0))))</f>
        <v>0</v>
      </c>
      <c r="S22" s="46">
        <f t="shared" si="13"/>
        <v>0</v>
      </c>
      <c r="T22" s="46">
        <f t="shared" si="10"/>
        <v>0</v>
      </c>
      <c r="U22" s="46">
        <f>IF(OR(C22="freelance",C22=""),0,IF(H22="+",P22*data!$G$2,IF(H22="-",0,P22*data!$H$2)))</f>
        <v>0</v>
      </c>
      <c r="V22" s="46"/>
      <c r="W22" s="46"/>
      <c r="X22" s="46"/>
      <c r="Y22" s="46"/>
      <c r="Z22" s="46"/>
      <c r="AA22" s="46" t="str">
        <f t="shared" si="11"/>
        <v/>
      </c>
      <c r="AB22" s="47">
        <f t="shared" si="12"/>
        <v>0</v>
      </c>
      <c r="AC22" s="48" t="s">
        <v>42</v>
      </c>
    </row>
    <row r="23" spans="1:29" ht="30" hidden="1" customHeight="1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8">
        <f>SUM(J16:J22)</f>
        <v>0</v>
      </c>
      <c r="K23" s="38">
        <f t="shared" ref="K23" si="14">SUM(K16:K21)</f>
        <v>0</v>
      </c>
      <c r="L23" s="38">
        <f>SUM(L16:L22)</f>
        <v>0</v>
      </c>
      <c r="M23" s="38">
        <f t="shared" ref="M23" si="15">SUM(M16:M21)</f>
        <v>0</v>
      </c>
      <c r="N23" s="38">
        <f>SUM(N16:N22)</f>
        <v>0</v>
      </c>
      <c r="O23" s="38">
        <f t="shared" ref="O23:Y23" si="16">SUM(O16:O21)</f>
        <v>0</v>
      </c>
      <c r="P23" s="38">
        <f t="shared" si="16"/>
        <v>0</v>
      </c>
      <c r="Q23" s="38">
        <f t="shared" si="16"/>
        <v>0</v>
      </c>
      <c r="R23" s="38">
        <f t="shared" si="16"/>
        <v>0</v>
      </c>
      <c r="S23" s="38">
        <f t="shared" si="16"/>
        <v>0</v>
      </c>
      <c r="T23" s="38">
        <f t="shared" si="16"/>
        <v>0</v>
      </c>
      <c r="U23" s="38">
        <f t="shared" si="16"/>
        <v>0</v>
      </c>
      <c r="V23" s="38">
        <f t="shared" si="16"/>
        <v>0</v>
      </c>
      <c r="W23" s="38">
        <f t="shared" si="16"/>
        <v>0</v>
      </c>
      <c r="X23" s="38">
        <f t="shared" si="16"/>
        <v>0</v>
      </c>
      <c r="Y23" s="38">
        <f t="shared" si="16"/>
        <v>0</v>
      </c>
      <c r="Z23" s="38"/>
      <c r="AA23" s="38">
        <f t="shared" ref="AA23:AB23" si="17">SUM(AA16:AA21)</f>
        <v>0</v>
      </c>
      <c r="AB23" s="38">
        <f t="shared" si="17"/>
        <v>0</v>
      </c>
      <c r="AC23" s="39"/>
    </row>
    <row r="24" spans="1:29" ht="30" hidden="1" customHeight="1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37"/>
    </row>
    <row r="25" spans="1:29" ht="30" hidden="1" customHeight="1" x14ac:dyDescent="0.25">
      <c r="A25" s="71" t="s">
        <v>111</v>
      </c>
      <c r="B25" s="7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8"/>
    </row>
    <row r="26" spans="1:29" ht="30" hidden="1" customHeight="1" x14ac:dyDescent="0.25">
      <c r="A26" s="6" t="s">
        <v>0</v>
      </c>
      <c r="B26" s="6" t="s">
        <v>1</v>
      </c>
      <c r="C26" s="32" t="s">
        <v>2</v>
      </c>
      <c r="D26" s="32" t="s">
        <v>3</v>
      </c>
      <c r="E26" s="32" t="s">
        <v>4</v>
      </c>
      <c r="F26" s="32" t="s">
        <v>5</v>
      </c>
      <c r="G26" s="32" t="s">
        <v>6</v>
      </c>
      <c r="H26" s="32" t="s">
        <v>7</v>
      </c>
      <c r="I26" s="32" t="s">
        <v>8</v>
      </c>
      <c r="J26" s="32" t="s">
        <v>9</v>
      </c>
      <c r="K26" s="32"/>
      <c r="L26" s="32" t="s">
        <v>10</v>
      </c>
      <c r="M26" s="32"/>
      <c r="N26" s="32" t="s">
        <v>11</v>
      </c>
      <c r="O26" s="6"/>
      <c r="P26" s="6" t="s">
        <v>16</v>
      </c>
      <c r="Q26" s="6" t="s">
        <v>12</v>
      </c>
      <c r="R26" s="6" t="s">
        <v>3</v>
      </c>
      <c r="S26" s="6" t="s">
        <v>4</v>
      </c>
      <c r="T26" s="6" t="s">
        <v>5</v>
      </c>
      <c r="U26" s="6" t="s">
        <v>13</v>
      </c>
      <c r="V26" s="6" t="s">
        <v>8</v>
      </c>
      <c r="W26" s="32" t="s">
        <v>17</v>
      </c>
      <c r="X26" s="32" t="s">
        <v>18</v>
      </c>
      <c r="Y26" s="32" t="s">
        <v>19</v>
      </c>
      <c r="Z26" s="32" t="s">
        <v>113</v>
      </c>
      <c r="AA26" s="6" t="s">
        <v>39</v>
      </c>
      <c r="AB26" s="6" t="s">
        <v>14</v>
      </c>
      <c r="AC26" s="33" t="s">
        <v>20</v>
      </c>
    </row>
    <row r="27" spans="1:29" ht="30" hidden="1" customHeight="1" x14ac:dyDescent="0.25">
      <c r="A27" s="20">
        <v>1</v>
      </c>
      <c r="B27" s="20" t="str">
        <f>B5</f>
        <v>barendra</v>
      </c>
      <c r="C27" s="58" t="str">
        <f>C5</f>
        <v>tetap</v>
      </c>
      <c r="D27" s="21">
        <v>0</v>
      </c>
      <c r="E27" s="21">
        <v>0</v>
      </c>
      <c r="F27" s="21">
        <v>0</v>
      </c>
      <c r="G27" s="21"/>
      <c r="H27" s="22" t="s">
        <v>112</v>
      </c>
      <c r="I27" s="21"/>
      <c r="J27" s="20"/>
      <c r="K27" s="23">
        <f>J27*data!$C$7</f>
        <v>0</v>
      </c>
      <c r="L27" s="20"/>
      <c r="M27" s="23">
        <f>L27*data!$C$7</f>
        <v>0</v>
      </c>
      <c r="N27" s="20"/>
      <c r="O27" s="23">
        <f>N27*data!$C$7</f>
        <v>0</v>
      </c>
      <c r="P27" s="20">
        <f t="shared" ref="P27:P33" si="18">J27+L27+N27</f>
        <v>0</v>
      </c>
      <c r="Q27" s="24">
        <f t="shared" ref="Q27:Q33" si="19">K27+M27+O27</f>
        <v>0</v>
      </c>
      <c r="R27" s="24">
        <f>IF(C27="freelance",0,IF(AND(D27="",F27&gt;0,G27="ok"),100000,IF(AND(D27="",F27&gt;0,G27=""),50000,IF(AND(D27="",F27=0,G27=""),50000,0))))</f>
        <v>0</v>
      </c>
      <c r="S27" s="24">
        <f>IF(OR(C26="freelance",NOT(E27="")),0,(P27)*1000)</f>
        <v>0</v>
      </c>
      <c r="T27" s="24">
        <f t="shared" ref="T27:T33" si="20">IF(AND(F27&gt;0,G27=""),50000,IF(AND(F27&gt;0,G27="ok"),F27*50000,0))</f>
        <v>0</v>
      </c>
      <c r="U27" s="24">
        <f>IF(OR(C26="freelance",C26=""),0,IF(H27="+",P27*data!$G$2,IF(H27="-",0,P27*data!$H$2)))</f>
        <v>0</v>
      </c>
      <c r="V27" s="24"/>
      <c r="W27" s="24"/>
      <c r="X27" s="24"/>
      <c r="Y27" s="24"/>
      <c r="Z27" s="24"/>
      <c r="AA27" s="24" t="str">
        <f t="shared" ref="AA27:AA33" si="21">IF(AC27="ok",50000,"")</f>
        <v/>
      </c>
      <c r="AB27" s="25">
        <f t="shared" ref="AB27:AB33" si="22">CEILING(SUM(Q27:AA27),500)</f>
        <v>0</v>
      </c>
      <c r="AC27" s="9" t="s">
        <v>42</v>
      </c>
    </row>
    <row r="28" spans="1:29" ht="30" hidden="1" customHeight="1" x14ac:dyDescent="0.25">
      <c r="A28" s="20">
        <v>2</v>
      </c>
      <c r="B28" s="20" t="str">
        <f t="shared" ref="B28:C28" si="23">B6</f>
        <v>eka</v>
      </c>
      <c r="C28" s="58" t="str">
        <f t="shared" si="23"/>
        <v>percobaan#2</v>
      </c>
      <c r="D28" s="21">
        <v>0</v>
      </c>
      <c r="E28" s="21">
        <v>0</v>
      </c>
      <c r="F28" s="21">
        <v>0</v>
      </c>
      <c r="G28" s="21"/>
      <c r="H28" s="22" t="s">
        <v>112</v>
      </c>
      <c r="I28" s="21"/>
      <c r="J28" s="20"/>
      <c r="K28" s="23">
        <f>J28*data!$C$7</f>
        <v>0</v>
      </c>
      <c r="L28" s="20"/>
      <c r="M28" s="23">
        <f>L28*data!$C$7</f>
        <v>0</v>
      </c>
      <c r="N28" s="20"/>
      <c r="O28" s="23">
        <f>N28*data!$C$7</f>
        <v>0</v>
      </c>
      <c r="P28" s="20">
        <f t="shared" si="18"/>
        <v>0</v>
      </c>
      <c r="Q28" s="24">
        <f t="shared" si="19"/>
        <v>0</v>
      </c>
      <c r="R28" s="24">
        <f>IF(C28="freelance",0,IF(AND(D28="",F28&gt;0,G28="ok"),100000,IF(AND(D28="",F28&gt;0,G28=""),50000,IF(AND(D28="",F28=0,G28=""),0,0))))</f>
        <v>0</v>
      </c>
      <c r="S28" s="24">
        <f t="shared" ref="S28:S33" si="24">IF(OR(C28="freelance",NOT(E28="")),0,(P28)*1000)</f>
        <v>0</v>
      </c>
      <c r="T28" s="24">
        <f t="shared" si="20"/>
        <v>0</v>
      </c>
      <c r="U28" s="24">
        <f>IF(OR(C28="freelance",C28=""),0,IF(H28="+",P28*data!$G$2,IF(H28="-",0,P28*data!$H$2)))</f>
        <v>0</v>
      </c>
      <c r="V28" s="24"/>
      <c r="W28" s="24"/>
      <c r="X28" s="24"/>
      <c r="Y28" s="24"/>
      <c r="Z28" s="24"/>
      <c r="AA28" s="24" t="str">
        <f t="shared" si="21"/>
        <v/>
      </c>
      <c r="AB28" s="25">
        <f t="shared" si="22"/>
        <v>0</v>
      </c>
      <c r="AC28" s="10" t="s">
        <v>42</v>
      </c>
    </row>
    <row r="29" spans="1:29" ht="30" hidden="1" customHeight="1" x14ac:dyDescent="0.25">
      <c r="A29" s="59">
        <v>3</v>
      </c>
      <c r="B29" s="20" t="str">
        <f t="shared" ref="B29:C30" si="25">B7</f>
        <v>willa</v>
      </c>
      <c r="C29" s="58" t="str">
        <f t="shared" si="25"/>
        <v>resign</v>
      </c>
      <c r="D29" s="61">
        <v>0</v>
      </c>
      <c r="E29" s="61">
        <v>0</v>
      </c>
      <c r="F29" s="61">
        <v>0</v>
      </c>
      <c r="G29" s="61"/>
      <c r="H29" s="22" t="s">
        <v>112</v>
      </c>
      <c r="I29" s="61"/>
      <c r="J29" s="59"/>
      <c r="K29" s="23">
        <f>J29*data!$C$7</f>
        <v>0</v>
      </c>
      <c r="L29" s="59"/>
      <c r="M29" s="23">
        <f>L29*data!$C$7</f>
        <v>0</v>
      </c>
      <c r="N29" s="59"/>
      <c r="O29" s="23">
        <f>N29*data!$C$7</f>
        <v>0</v>
      </c>
      <c r="P29" s="59">
        <f t="shared" si="18"/>
        <v>0</v>
      </c>
      <c r="Q29" s="63">
        <f t="shared" si="19"/>
        <v>0</v>
      </c>
      <c r="R29" s="63">
        <f>IF(C29="freelance",0,IF(AND(D29="",F29&gt;0,G29="ok"),100000,IF(AND(D29="",F29&gt;0,G29=""),50000,IF(AND(D29="",F29=0,G29=""),50000,0))))</f>
        <v>0</v>
      </c>
      <c r="S29" s="63">
        <f t="shared" si="24"/>
        <v>0</v>
      </c>
      <c r="T29" s="63">
        <f t="shared" si="20"/>
        <v>0</v>
      </c>
      <c r="U29" s="63">
        <f>IF(OR(C29="freelance",C29=""),0,IF(H29="+",P29*data!$G$2,IF(H29="-",0,P29*data!$H$2)))</f>
        <v>0</v>
      </c>
      <c r="V29" s="63"/>
      <c r="W29" s="63"/>
      <c r="X29" s="63"/>
      <c r="Y29" s="63"/>
      <c r="Z29" s="63"/>
      <c r="AA29" s="63" t="str">
        <f t="shared" si="21"/>
        <v/>
      </c>
      <c r="AB29" s="64">
        <f t="shared" si="22"/>
        <v>0</v>
      </c>
      <c r="AC29" s="65" t="s">
        <v>42</v>
      </c>
    </row>
    <row r="30" spans="1:29" ht="30" hidden="1" customHeight="1" x14ac:dyDescent="0.25">
      <c r="A30" s="20">
        <v>4</v>
      </c>
      <c r="B30" s="20">
        <f t="shared" si="25"/>
        <v>0</v>
      </c>
      <c r="C30" s="30">
        <f>C8</f>
        <v>0</v>
      </c>
      <c r="D30" s="21">
        <v>0</v>
      </c>
      <c r="E30" s="21">
        <v>0</v>
      </c>
      <c r="F30" s="21">
        <v>0</v>
      </c>
      <c r="G30" s="21"/>
      <c r="H30" s="22" t="s">
        <v>112</v>
      </c>
      <c r="I30" s="21"/>
      <c r="J30" s="20"/>
      <c r="K30" s="23">
        <f>J30*data!$C$7</f>
        <v>0</v>
      </c>
      <c r="L30" s="20"/>
      <c r="M30" s="23">
        <f>L30*data!$C$7</f>
        <v>0</v>
      </c>
      <c r="N30" s="20"/>
      <c r="O30" s="23">
        <f>N30*data!$C$7</f>
        <v>0</v>
      </c>
      <c r="P30" s="20">
        <f t="shared" si="18"/>
        <v>0</v>
      </c>
      <c r="Q30" s="24">
        <f t="shared" si="19"/>
        <v>0</v>
      </c>
      <c r="R30" s="24">
        <f>IF(C30="freelance",0,IF(AND(D30="",F30&gt;0,G30="ok"),100000,IF(AND(D30="",F30&gt;0,G30=""),50000,IF(AND(D30="",F30=0,G30=""),0,0))))</f>
        <v>0</v>
      </c>
      <c r="S30" s="24">
        <f t="shared" si="24"/>
        <v>0</v>
      </c>
      <c r="T30" s="24">
        <f t="shared" si="20"/>
        <v>0</v>
      </c>
      <c r="U30" s="24">
        <f>IF(OR(C30="freelance",C30=""),0,IF(H30="+",P30*data!$G$2,IF(H30="-",0,P30*data!$H$2)))</f>
        <v>0</v>
      </c>
      <c r="V30" s="24"/>
      <c r="W30" s="24"/>
      <c r="X30" s="24"/>
      <c r="Y30" s="24"/>
      <c r="Z30" s="24"/>
      <c r="AA30" s="24" t="str">
        <f t="shared" si="21"/>
        <v/>
      </c>
      <c r="AB30" s="25">
        <f t="shared" si="22"/>
        <v>0</v>
      </c>
      <c r="AC30" s="11" t="s">
        <v>42</v>
      </c>
    </row>
    <row r="31" spans="1:29" ht="30" hidden="1" customHeight="1" x14ac:dyDescent="0.25">
      <c r="A31" s="26">
        <v>5</v>
      </c>
      <c r="B31" s="26"/>
      <c r="C31" s="54"/>
      <c r="D31" s="27">
        <v>0</v>
      </c>
      <c r="E31" s="27">
        <v>0</v>
      </c>
      <c r="F31" s="27">
        <v>0</v>
      </c>
      <c r="G31" s="27"/>
      <c r="H31" s="22" t="s">
        <v>112</v>
      </c>
      <c r="I31" s="27"/>
      <c r="J31" s="26"/>
      <c r="K31" s="23">
        <f>J31*data!$C$7</f>
        <v>0</v>
      </c>
      <c r="L31" s="26"/>
      <c r="M31" s="23">
        <f>L31*data!$C$7</f>
        <v>0</v>
      </c>
      <c r="N31" s="26"/>
      <c r="O31" s="23">
        <f>N31*data!$C$7</f>
        <v>0</v>
      </c>
      <c r="P31" s="26">
        <f t="shared" si="18"/>
        <v>0</v>
      </c>
      <c r="Q31" s="28">
        <f t="shared" si="19"/>
        <v>0</v>
      </c>
      <c r="R31" s="24">
        <f>IF(C31="freelance",0,IF(AND(D31="",F31&gt;0,G31="ok"),100000,IF(AND(D31="",F31&gt;0,G31=""),50000,IF(AND(D31="",F31=0,G31=""),0,0))))</f>
        <v>0</v>
      </c>
      <c r="S31" s="28">
        <f t="shared" si="24"/>
        <v>0</v>
      </c>
      <c r="T31" s="28">
        <f t="shared" si="20"/>
        <v>0</v>
      </c>
      <c r="U31" s="28">
        <f>IF(OR(C31="freelance",C31=""),0,IF(H31="+",P31*data!$G$2,IF(H31="-",0,P31*data!$H$2)))</f>
        <v>0</v>
      </c>
      <c r="V31" s="28"/>
      <c r="W31" s="28"/>
      <c r="X31" s="28"/>
      <c r="Y31" s="28"/>
      <c r="Z31" s="28"/>
      <c r="AA31" s="24" t="str">
        <f t="shared" si="21"/>
        <v/>
      </c>
      <c r="AB31" s="25">
        <f t="shared" si="22"/>
        <v>0</v>
      </c>
      <c r="AC31" s="12" t="s">
        <v>42</v>
      </c>
    </row>
    <row r="32" spans="1:29" ht="30" hidden="1" customHeight="1" x14ac:dyDescent="0.25">
      <c r="A32" s="40">
        <v>6</v>
      </c>
      <c r="B32" s="40"/>
      <c r="C32" s="54"/>
      <c r="D32" s="41">
        <v>0</v>
      </c>
      <c r="E32" s="41"/>
      <c r="F32" s="41"/>
      <c r="G32" s="41"/>
      <c r="H32" s="42"/>
      <c r="I32" s="43"/>
      <c r="J32" s="44"/>
      <c r="K32" s="45">
        <f>J32*data!$B$2</f>
        <v>0</v>
      </c>
      <c r="L32" s="40"/>
      <c r="M32" s="45">
        <f>L32*data!$C$2</f>
        <v>0</v>
      </c>
      <c r="N32" s="40"/>
      <c r="O32" s="45">
        <f>N32*data!$D$2</f>
        <v>0</v>
      </c>
      <c r="P32" s="40">
        <f t="shared" si="18"/>
        <v>0</v>
      </c>
      <c r="Q32" s="46">
        <f t="shared" si="19"/>
        <v>0</v>
      </c>
      <c r="R32" s="46">
        <f>IF(C32="freelance",0,IF(AND(D32="",F32&gt;0,G32="ok"),100000,IF(AND(D32="",F32&gt;0,G32=""),50000,IF(AND(D32="",F32=0,G32=""),50000,0))))</f>
        <v>0</v>
      </c>
      <c r="S32" s="46">
        <f t="shared" si="24"/>
        <v>0</v>
      </c>
      <c r="T32" s="46">
        <f t="shared" si="20"/>
        <v>0</v>
      </c>
      <c r="U32" s="46">
        <f>IF(OR(C32="freelance",C32=""),0,IF(H32="+",P32*data!$G$2,IF(H32="-",0,P32*data!$H$2)))</f>
        <v>0</v>
      </c>
      <c r="V32" s="46"/>
      <c r="W32" s="46"/>
      <c r="X32" s="46"/>
      <c r="Y32" s="46"/>
      <c r="Z32" s="46"/>
      <c r="AA32" s="46" t="str">
        <f t="shared" si="21"/>
        <v/>
      </c>
      <c r="AB32" s="47">
        <f t="shared" si="22"/>
        <v>0</v>
      </c>
      <c r="AC32" s="48" t="s">
        <v>42</v>
      </c>
    </row>
    <row r="33" spans="1:31" ht="30" hidden="1" customHeight="1" x14ac:dyDescent="0.25">
      <c r="A33" s="40"/>
      <c r="B33" s="40"/>
      <c r="C33" s="54" t="s">
        <v>15</v>
      </c>
      <c r="D33" s="41">
        <v>0</v>
      </c>
      <c r="E33" s="41">
        <v>0</v>
      </c>
      <c r="F33" s="41">
        <v>0</v>
      </c>
      <c r="G33" s="41"/>
      <c r="H33" s="42"/>
      <c r="I33" s="43"/>
      <c r="J33" s="44">
        <v>0</v>
      </c>
      <c r="K33" s="45">
        <f>J33*data!$B$2</f>
        <v>0</v>
      </c>
      <c r="L33" s="40">
        <v>0</v>
      </c>
      <c r="M33" s="45">
        <f>L33*data!$C$2</f>
        <v>0</v>
      </c>
      <c r="N33" s="40">
        <v>0</v>
      </c>
      <c r="O33" s="45">
        <f>N33*data!$D$2</f>
        <v>0</v>
      </c>
      <c r="P33" s="40">
        <f t="shared" si="18"/>
        <v>0</v>
      </c>
      <c r="Q33" s="46">
        <f t="shared" si="19"/>
        <v>0</v>
      </c>
      <c r="R33" s="46">
        <f>IF(C33="freelance",0,IF(AND(D33="",F33&gt;0,G33="ok"),100000,IF(AND(D33="",F33&gt;0,G33=""),50000,IF(AND(D33="",F33=0,G33=""),50000,0))))</f>
        <v>0</v>
      </c>
      <c r="S33" s="46">
        <f t="shared" si="24"/>
        <v>0</v>
      </c>
      <c r="T33" s="46">
        <f t="shared" si="20"/>
        <v>0</v>
      </c>
      <c r="U33" s="46">
        <f>IF(OR(C33="freelance",C33=""),0,IF(H33="+",P33*data!$G$2,IF(H33="-",0,P33*data!$H$2)))</f>
        <v>0</v>
      </c>
      <c r="V33" s="46"/>
      <c r="W33" s="46"/>
      <c r="X33" s="46"/>
      <c r="Y33" s="46"/>
      <c r="Z33" s="46"/>
      <c r="AA33" s="46" t="str">
        <f t="shared" si="21"/>
        <v/>
      </c>
      <c r="AB33" s="47">
        <f t="shared" si="22"/>
        <v>0</v>
      </c>
      <c r="AC33" s="48" t="s">
        <v>42</v>
      </c>
    </row>
    <row r="34" spans="1:31" ht="30" hidden="1" customHeight="1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8">
        <f>SUM(J27:J33)</f>
        <v>0</v>
      </c>
      <c r="K34" s="38">
        <f t="shared" ref="K34" si="26">SUM(K27:K32)</f>
        <v>0</v>
      </c>
      <c r="L34" s="38">
        <f>SUM(L27:L33)</f>
        <v>0</v>
      </c>
      <c r="M34" s="38">
        <f t="shared" ref="M34" si="27">SUM(M27:M32)</f>
        <v>0</v>
      </c>
      <c r="N34" s="38">
        <f>SUM(N27:N33)</f>
        <v>0</v>
      </c>
      <c r="O34" s="38">
        <f t="shared" ref="O34:Y34" si="28">SUM(O27:O32)</f>
        <v>0</v>
      </c>
      <c r="P34" s="38">
        <f t="shared" si="28"/>
        <v>0</v>
      </c>
      <c r="Q34" s="38">
        <f t="shared" si="28"/>
        <v>0</v>
      </c>
      <c r="R34" s="38">
        <f t="shared" si="28"/>
        <v>0</v>
      </c>
      <c r="S34" s="38">
        <f t="shared" si="28"/>
        <v>0</v>
      </c>
      <c r="T34" s="38">
        <f t="shared" si="28"/>
        <v>0</v>
      </c>
      <c r="U34" s="38">
        <f t="shared" si="28"/>
        <v>0</v>
      </c>
      <c r="V34" s="38">
        <f t="shared" si="28"/>
        <v>0</v>
      </c>
      <c r="W34" s="38">
        <f t="shared" si="28"/>
        <v>0</v>
      </c>
      <c r="X34" s="38">
        <f t="shared" si="28"/>
        <v>0</v>
      </c>
      <c r="Y34" s="38">
        <f t="shared" si="28"/>
        <v>0</v>
      </c>
      <c r="Z34" s="38"/>
      <c r="AA34" s="38">
        <f t="shared" ref="AA34:AB34" si="29">SUM(AA27:AA32)</f>
        <v>0</v>
      </c>
      <c r="AB34" s="38">
        <f t="shared" si="29"/>
        <v>0</v>
      </c>
      <c r="AC34" s="39"/>
    </row>
    <row r="35" spans="1:31" ht="30" hidden="1" customHeigh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37"/>
    </row>
    <row r="36" spans="1:31" ht="30" hidden="1" customHeight="1" x14ac:dyDescent="0.25">
      <c r="A36" s="77" t="s">
        <v>59</v>
      </c>
      <c r="B36" s="7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78"/>
    </row>
    <row r="37" spans="1:31" ht="30" customHeight="1" x14ac:dyDescent="0.25">
      <c r="A37" s="79" t="s">
        <v>0</v>
      </c>
      <c r="B37" s="79" t="s">
        <v>1</v>
      </c>
      <c r="C37" s="80" t="s">
        <v>2</v>
      </c>
      <c r="D37" s="80" t="s">
        <v>3</v>
      </c>
      <c r="E37" s="80" t="s">
        <v>4</v>
      </c>
      <c r="F37" s="80" t="s">
        <v>5</v>
      </c>
      <c r="G37" s="80" t="s">
        <v>6</v>
      </c>
      <c r="H37" s="80" t="s">
        <v>7</v>
      </c>
      <c r="I37" s="80" t="s">
        <v>8</v>
      </c>
      <c r="J37" s="80" t="s">
        <v>9</v>
      </c>
      <c r="K37" s="80"/>
      <c r="L37" s="80" t="s">
        <v>10</v>
      </c>
      <c r="M37" s="80"/>
      <c r="N37" s="80" t="s">
        <v>11</v>
      </c>
      <c r="O37" s="79"/>
      <c r="P37" s="79" t="s">
        <v>16</v>
      </c>
      <c r="Q37" s="79" t="s">
        <v>12</v>
      </c>
      <c r="R37" s="79" t="s">
        <v>3</v>
      </c>
      <c r="S37" s="79" t="s">
        <v>4</v>
      </c>
      <c r="T37" s="79" t="s">
        <v>5</v>
      </c>
      <c r="U37" s="79" t="s">
        <v>13</v>
      </c>
      <c r="V37" s="79" t="s">
        <v>8</v>
      </c>
      <c r="W37" s="80" t="s">
        <v>17</v>
      </c>
      <c r="X37" s="80" t="s">
        <v>18</v>
      </c>
      <c r="Y37" s="80" t="s">
        <v>19</v>
      </c>
      <c r="Z37" s="80" t="s">
        <v>113</v>
      </c>
      <c r="AA37" s="79" t="s">
        <v>39</v>
      </c>
      <c r="AB37" s="79" t="s">
        <v>14</v>
      </c>
      <c r="AC37" s="81" t="s">
        <v>20</v>
      </c>
    </row>
    <row r="38" spans="1:31" ht="30" customHeight="1" x14ac:dyDescent="0.35">
      <c r="A38" s="82">
        <v>1</v>
      </c>
      <c r="B38" s="90" t="s">
        <v>127</v>
      </c>
      <c r="C38" s="98"/>
      <c r="D38" s="99">
        <v>0</v>
      </c>
      <c r="E38" s="99"/>
      <c r="F38" s="91">
        <v>0</v>
      </c>
      <c r="G38" s="91"/>
      <c r="H38" s="92"/>
      <c r="I38" s="91"/>
      <c r="J38" s="93">
        <v>0</v>
      </c>
      <c r="K38" s="94">
        <f>J38*data!$B$2</f>
        <v>0</v>
      </c>
      <c r="L38" s="93">
        <v>0</v>
      </c>
      <c r="M38" s="94">
        <f>L38*data!$C$2</f>
        <v>0</v>
      </c>
      <c r="N38" s="93"/>
      <c r="O38" s="94">
        <f>N38*data!$D$2</f>
        <v>0</v>
      </c>
      <c r="P38" s="90">
        <f t="shared" ref="P38:Q44" si="30">J38+L38+N38</f>
        <v>0</v>
      </c>
      <c r="Q38" s="95">
        <f t="shared" si="30"/>
        <v>0</v>
      </c>
      <c r="R38" s="93">
        <f>IF(C38="freelance",0,IF(AND(D38="",F38&gt;0,G38="ok"),100000,IF(AND(D38="",F38&gt;0,G38=""),50000,IF(AND(D38="",F38=0,G38=""),50000,0))))</f>
        <v>0</v>
      </c>
      <c r="S38" s="93">
        <f>IF(OR(C37="freelance",NOT(E38="")),0,(P38)*1000)</f>
        <v>0</v>
      </c>
      <c r="T38" s="93">
        <f>IF(AND(F38&gt;0,G38=""),50000,IF(AND(F38&gt;0,G38="ok"),F38*50000,0))</f>
        <v>0</v>
      </c>
      <c r="U38" s="93">
        <f>IF(OR(C37="freelance",C37=""),0,IF(H38="+",P38*data!$G$2,IF(H38="-",0,P38*data!$H$2)))</f>
        <v>0</v>
      </c>
      <c r="V38" s="93"/>
      <c r="W38" s="93">
        <v>800</v>
      </c>
      <c r="X38" s="93"/>
      <c r="Y38" s="93"/>
      <c r="Z38" s="93"/>
      <c r="AA38" s="93" t="str">
        <f>IF(AC38="ok",50000,"")</f>
        <v/>
      </c>
      <c r="AB38" s="96">
        <f t="shared" ref="AB38:AB46" si="31">CEILING(SUM(Q38:AA38),500)</f>
        <v>1000</v>
      </c>
      <c r="AC38" s="10" t="s">
        <v>42</v>
      </c>
      <c r="AD38" s="124" t="str">
        <f>B38</f>
        <v>gilang</v>
      </c>
    </row>
    <row r="39" spans="1:31" ht="30" customHeight="1" x14ac:dyDescent="0.35">
      <c r="A39" s="82">
        <v>2</v>
      </c>
      <c r="B39" s="90" t="s">
        <v>125</v>
      </c>
      <c r="C39" s="101"/>
      <c r="D39" s="91">
        <v>0</v>
      </c>
      <c r="E39" s="91">
        <v>0</v>
      </c>
      <c r="F39" s="91">
        <v>0</v>
      </c>
      <c r="G39" s="91"/>
      <c r="H39" s="92"/>
      <c r="I39" s="91"/>
      <c r="J39" s="93">
        <f>J6+J17+J28</f>
        <v>0</v>
      </c>
      <c r="K39" s="94">
        <f>J39*data!$B$2</f>
        <v>0</v>
      </c>
      <c r="L39" s="93"/>
      <c r="M39" s="94">
        <f>L39*data!$C$2</f>
        <v>0</v>
      </c>
      <c r="N39" s="93"/>
      <c r="O39" s="94">
        <f>N39*data!$D$2</f>
        <v>0</v>
      </c>
      <c r="P39" s="90">
        <f t="shared" si="30"/>
        <v>0</v>
      </c>
      <c r="Q39" s="95">
        <f t="shared" si="30"/>
        <v>0</v>
      </c>
      <c r="R39" s="93">
        <f>IF(C39="freelance",0,IF(AND(D39="",F39&gt;0,G39="ok"),100000,IF(AND(D39="",F39&gt;0,G39=""),50000,IF(AND(D39="",F39=0,G39=""),0,0))))</f>
        <v>0</v>
      </c>
      <c r="S39" s="93">
        <f>IF(OR(C39="freelance",NOT(E39="")),0,(P39)*1000)</f>
        <v>0</v>
      </c>
      <c r="T39" s="93">
        <f>IF(AND(F39&gt;0,G39=""),50000,IF(AND(F39&gt;0,G39="ok"),F39*50000,0))</f>
        <v>0</v>
      </c>
      <c r="U39" s="93">
        <f>IF(OR(C39="freelance",C39=""),0,IF(H39="+",P39*data!$G$2,IF(H39="-",0,P39*data!$H$2)))</f>
        <v>0</v>
      </c>
      <c r="V39" s="93"/>
      <c r="W39" s="106">
        <v>2600</v>
      </c>
      <c r="X39" s="93"/>
      <c r="Y39" s="93"/>
      <c r="Z39" s="93"/>
      <c r="AA39" s="93" t="str">
        <f>IF(AC39="ok",50000,"")</f>
        <v/>
      </c>
      <c r="AB39" s="115">
        <f t="shared" si="31"/>
        <v>3000</v>
      </c>
      <c r="AC39" s="10" t="s">
        <v>42</v>
      </c>
      <c r="AD39" s="124" t="str">
        <f t="shared" ref="AD39:AD46" si="32">B39</f>
        <v>erwin</v>
      </c>
    </row>
    <row r="40" spans="1:31" s="117" customFormat="1" ht="30" customHeight="1" x14ac:dyDescent="0.35">
      <c r="A40" s="107">
        <v>3</v>
      </c>
      <c r="B40" s="108" t="s">
        <v>128</v>
      </c>
      <c r="C40" s="109" t="s">
        <v>15</v>
      </c>
      <c r="D40" s="110">
        <v>0</v>
      </c>
      <c r="E40" s="110"/>
      <c r="F40" s="110">
        <v>0</v>
      </c>
      <c r="G40" s="110"/>
      <c r="H40" s="111"/>
      <c r="I40" s="110"/>
      <c r="J40" s="112">
        <f>J7+J18+J29</f>
        <v>0</v>
      </c>
      <c r="K40" s="108">
        <f>J40*data!$B$2</f>
        <v>0</v>
      </c>
      <c r="L40" s="112">
        <v>0</v>
      </c>
      <c r="M40" s="108">
        <f>L40*data!$C$2</f>
        <v>0</v>
      </c>
      <c r="N40" s="112"/>
      <c r="O40" s="109">
        <f>N40*data!$D$2</f>
        <v>0</v>
      </c>
      <c r="P40" s="108">
        <f t="shared" si="30"/>
        <v>0</v>
      </c>
      <c r="Q40" s="113">
        <f t="shared" si="30"/>
        <v>0</v>
      </c>
      <c r="R40" s="114">
        <f>IF(C40="freelance",0,IF(AND(D40="",F40&gt;0,G40="ok"),100000,IF(AND(D40="",F40&gt;0,G40=""),50000,IF(AND(D40="",F40=0,G40=""),50000,0))))</f>
        <v>0</v>
      </c>
      <c r="S40" s="114">
        <f>IF(OR(C40="freelance",NOT(E40="")),0,(P40)*1000)</f>
        <v>0</v>
      </c>
      <c r="T40" s="114">
        <f>IF(AND(F40&gt;0,G40=""),50000,IF(AND(F40&gt;0,G40="ok"),F40*50000,0))</f>
        <v>0</v>
      </c>
      <c r="U40" s="114">
        <f>IF(OR(C40="freelance",C40=""),0,IF(H40="+",P40*data!$G$2,IF(H40="-",0,P40*data!$H$2)))</f>
        <v>0</v>
      </c>
      <c r="V40" s="114"/>
      <c r="W40" s="112">
        <v>1600</v>
      </c>
      <c r="X40" s="114"/>
      <c r="Y40" s="114"/>
      <c r="Z40" s="114"/>
      <c r="AA40" s="114"/>
      <c r="AB40" s="115">
        <f t="shared" si="31"/>
        <v>2000</v>
      </c>
      <c r="AC40" s="116" t="s">
        <v>42</v>
      </c>
      <c r="AD40" s="124" t="str">
        <f t="shared" si="32"/>
        <v>hafis</v>
      </c>
      <c r="AE40" s="125" t="e">
        <f>W40/P40</f>
        <v>#DIV/0!</v>
      </c>
    </row>
    <row r="41" spans="1:31" ht="30" customHeight="1" x14ac:dyDescent="0.35">
      <c r="A41" s="82">
        <v>4</v>
      </c>
      <c r="B41" s="90" t="s">
        <v>122</v>
      </c>
      <c r="C41" s="101"/>
      <c r="D41" s="91">
        <v>0</v>
      </c>
      <c r="E41" s="91"/>
      <c r="F41" s="91"/>
      <c r="G41" s="91"/>
      <c r="H41" s="92"/>
      <c r="I41" s="91"/>
      <c r="J41" s="93">
        <f>J6+J17</f>
        <v>0</v>
      </c>
      <c r="K41" s="94">
        <f>J41*data!$B$2</f>
        <v>0</v>
      </c>
      <c r="L41" s="93">
        <v>0</v>
      </c>
      <c r="M41" s="94">
        <f>L41*data!$C$2</f>
        <v>0</v>
      </c>
      <c r="N41" s="93"/>
      <c r="O41" s="94">
        <f>N41*data!$D$2</f>
        <v>0</v>
      </c>
      <c r="P41" s="90">
        <f t="shared" si="30"/>
        <v>0</v>
      </c>
      <c r="Q41" s="95">
        <f t="shared" si="30"/>
        <v>0</v>
      </c>
      <c r="R41" s="93">
        <f>IF(C41="freelance",0,IF(AND(D41="",F41&gt;0,G41="ok"),100000,IF(AND(D41="",F41&gt;0,G41=""),50000,IF(AND(D41="",F41=0,G41=""),50000,0))))</f>
        <v>0</v>
      </c>
      <c r="S41" s="93">
        <f>IF(OR(C41="freelance",NOT(E41="")),0,(P41)*1000)</f>
        <v>0</v>
      </c>
      <c r="T41" s="93">
        <f>IF(AND(F41&gt;0,G41=""),50000,IF(AND(F41&gt;0,G41="ok"),F41*50000,0))</f>
        <v>0</v>
      </c>
      <c r="U41" s="93">
        <f>IF(OR(C41="freelance",C41=""),0,IF(H41="+",P41*data!$G$2,IF(H41="-",0,P41*data!$H$2)))</f>
        <v>0</v>
      </c>
      <c r="V41" s="93"/>
      <c r="W41" s="93">
        <v>5000</v>
      </c>
      <c r="X41" s="93"/>
      <c r="Y41" s="93"/>
      <c r="Z41" s="93"/>
      <c r="AA41" s="93" t="str">
        <f>IF(AC41="ok",50000,"")</f>
        <v/>
      </c>
      <c r="AB41" s="115">
        <f t="shared" si="31"/>
        <v>5000</v>
      </c>
      <c r="AC41" s="10" t="s">
        <v>42</v>
      </c>
      <c r="AD41" s="124" t="str">
        <f t="shared" si="32"/>
        <v>arif</v>
      </c>
    </row>
    <row r="42" spans="1:31" s="117" customFormat="1" ht="30" customHeight="1" x14ac:dyDescent="0.35">
      <c r="A42" s="118">
        <v>5</v>
      </c>
      <c r="B42" s="108" t="s">
        <v>121</v>
      </c>
      <c r="C42" s="119" t="s">
        <v>15</v>
      </c>
      <c r="D42" s="120">
        <v>0</v>
      </c>
      <c r="E42" s="120">
        <v>0</v>
      </c>
      <c r="F42" s="120">
        <v>0</v>
      </c>
      <c r="G42" s="120"/>
      <c r="H42" s="121"/>
      <c r="I42" s="120"/>
      <c r="J42" s="112">
        <f>J9+J20+J31</f>
        <v>0</v>
      </c>
      <c r="K42" s="108">
        <f>J42*data!$B$2</f>
        <v>0</v>
      </c>
      <c r="L42" s="112">
        <v>0</v>
      </c>
      <c r="M42" s="108">
        <f>L42*data!$C$2</f>
        <v>0</v>
      </c>
      <c r="N42" s="112"/>
      <c r="O42" s="108">
        <f>N42*data!$D$2</f>
        <v>0</v>
      </c>
      <c r="P42" s="108">
        <f t="shared" si="30"/>
        <v>0</v>
      </c>
      <c r="Q42" s="122">
        <f t="shared" si="30"/>
        <v>0</v>
      </c>
      <c r="R42" s="112">
        <f>IF(C42="freelance",0,IF(AND(D42="",F42&gt;0,G42="ok"),100000,IF(AND(D42="",F42&gt;0,G42=""),50000,IF(AND(D42="",F42=0,G42=""),50000,0))))</f>
        <v>0</v>
      </c>
      <c r="S42" s="112">
        <f>IF(OR(C42="freelance",NOT(E42="")),0,(P42)*1000)</f>
        <v>0</v>
      </c>
      <c r="T42" s="112">
        <f>IF(AND(F42&gt;0,G42=""),50000,IF(AND(F42&gt;0,G42="ok"),F42*50000,0))</f>
        <v>0</v>
      </c>
      <c r="U42" s="112">
        <f>IF(OR(C42="freelance",C42=""),0,IF(H42="+",P42*data!$G$2,IF(H42="-",0,P42*data!$H$2)))</f>
        <v>0</v>
      </c>
      <c r="V42" s="112"/>
      <c r="W42" s="114">
        <v>5200</v>
      </c>
      <c r="X42" s="112"/>
      <c r="Y42" s="112"/>
      <c r="Z42" s="112"/>
      <c r="AA42" s="112"/>
      <c r="AB42" s="115">
        <f t="shared" si="31"/>
        <v>5500</v>
      </c>
      <c r="AC42" s="123" t="s">
        <v>42</v>
      </c>
      <c r="AD42" s="124" t="str">
        <f t="shared" si="32"/>
        <v>reza</v>
      </c>
      <c r="AE42" s="125" t="e">
        <f>W42/P42</f>
        <v>#DIV/0!</v>
      </c>
    </row>
    <row r="43" spans="1:31" ht="30" customHeight="1" x14ac:dyDescent="0.35">
      <c r="A43" s="82">
        <v>6</v>
      </c>
      <c r="B43" s="90" t="s">
        <v>124</v>
      </c>
      <c r="C43" s="101"/>
      <c r="D43" s="91"/>
      <c r="E43" s="91"/>
      <c r="F43" s="91"/>
      <c r="G43" s="91"/>
      <c r="H43" s="92"/>
      <c r="I43" s="91"/>
      <c r="J43" s="93"/>
      <c r="K43" s="94"/>
      <c r="L43" s="93"/>
      <c r="M43" s="94"/>
      <c r="N43" s="93"/>
      <c r="O43" s="94"/>
      <c r="P43" s="103"/>
      <c r="Q43" s="105"/>
      <c r="R43" s="104"/>
      <c r="S43" s="93"/>
      <c r="T43" s="93"/>
      <c r="U43" s="93"/>
      <c r="V43" s="93"/>
      <c r="W43" s="93">
        <v>2200</v>
      </c>
      <c r="X43" s="93"/>
      <c r="Y43" s="93"/>
      <c r="Z43" s="93"/>
      <c r="AA43" s="93"/>
      <c r="AB43" s="115">
        <f t="shared" si="31"/>
        <v>2500</v>
      </c>
      <c r="AC43" s="10"/>
      <c r="AD43" s="124" t="str">
        <f t="shared" si="32"/>
        <v>iman</v>
      </c>
    </row>
    <row r="44" spans="1:31" ht="30" customHeight="1" x14ac:dyDescent="0.35">
      <c r="A44" s="118">
        <v>7</v>
      </c>
      <c r="B44" s="108" t="s">
        <v>118</v>
      </c>
      <c r="C44" s="119"/>
      <c r="D44" s="120">
        <v>0</v>
      </c>
      <c r="E44" s="120">
        <v>0</v>
      </c>
      <c r="F44" s="120">
        <v>0</v>
      </c>
      <c r="G44" s="120"/>
      <c r="H44" s="121"/>
      <c r="I44" s="120"/>
      <c r="J44" s="112">
        <f>J9+J20</f>
        <v>0</v>
      </c>
      <c r="K44" s="108">
        <f>J44*data!$B$2</f>
        <v>0</v>
      </c>
      <c r="L44" s="112">
        <f>L9+L20</f>
        <v>0</v>
      </c>
      <c r="M44" s="108">
        <f>L44*data!$C$2</f>
        <v>0</v>
      </c>
      <c r="N44" s="112">
        <v>6</v>
      </c>
      <c r="O44" s="108">
        <f>N44*data!$D$2</f>
        <v>210000</v>
      </c>
      <c r="P44" s="126">
        <f>J44+L44+N44</f>
        <v>6</v>
      </c>
      <c r="Q44" s="113">
        <f t="shared" si="30"/>
        <v>210000</v>
      </c>
      <c r="R44" s="127">
        <f>IF(C44="freelance",0,IF(AND(D44="",F44&gt;0,G44="ok"),100000,IF(AND(D44="",F44&gt;0,G44=""),50000,IF(AND(D44="",F44=0,G44=""),50000,0))))</f>
        <v>0</v>
      </c>
      <c r="S44" s="112">
        <f>IF(OR(C44="freelance",NOT(E44="")),0,(P44)*1000)</f>
        <v>0</v>
      </c>
      <c r="T44" s="112">
        <f>IF(AND(F44&gt;0,G44=""),50000,IF(AND(F44&gt;0,G44="ok"),F44*50000,0))</f>
        <v>0</v>
      </c>
      <c r="U44" s="112">
        <f>IF(OR(C44="freelance",C44=""),0,IF(H44="+",P44*data!$G$2,IF(H44="-",0,P44*data!$H$2)))</f>
        <v>0</v>
      </c>
      <c r="V44" s="112"/>
      <c r="W44" s="112">
        <v>8925</v>
      </c>
      <c r="X44" s="112"/>
      <c r="Y44" s="112"/>
      <c r="Z44" s="112"/>
      <c r="AA44" s="112" t="str">
        <f>IF(AC44="ok",50000,"")</f>
        <v/>
      </c>
      <c r="AB44" s="115">
        <f t="shared" si="31"/>
        <v>219000</v>
      </c>
      <c r="AC44" s="123" t="s">
        <v>42</v>
      </c>
      <c r="AD44" s="124" t="str">
        <f t="shared" si="32"/>
        <v>yuda</v>
      </c>
    </row>
    <row r="45" spans="1:31" s="117" customFormat="1" ht="30" customHeight="1" x14ac:dyDescent="0.35">
      <c r="A45" s="82">
        <v>8</v>
      </c>
      <c r="B45" s="90" t="s">
        <v>126</v>
      </c>
      <c r="C45" s="128" t="s">
        <v>15</v>
      </c>
      <c r="D45" s="91">
        <v>0</v>
      </c>
      <c r="E45" s="91"/>
      <c r="F45" s="91">
        <v>0</v>
      </c>
      <c r="G45" s="91"/>
      <c r="H45" s="92"/>
      <c r="I45" s="91"/>
      <c r="J45" s="93">
        <f>J12+J23+J34</f>
        <v>0</v>
      </c>
      <c r="K45" s="90">
        <f>J45*data!$B$2</f>
        <v>0</v>
      </c>
      <c r="L45" s="93">
        <v>0</v>
      </c>
      <c r="M45" s="90">
        <f>L45*data!$C$2</f>
        <v>0</v>
      </c>
      <c r="N45" s="93">
        <v>0</v>
      </c>
      <c r="O45" s="90"/>
      <c r="P45" s="90">
        <f t="shared" ref="P45" si="33">J45+L45+N45</f>
        <v>0</v>
      </c>
      <c r="Q45" s="129">
        <f>K45+M45+O45</f>
        <v>0</v>
      </c>
      <c r="R45" s="93">
        <f>IF(C45="freelance",0,IF(AND(D45="",F45&gt;0,G45="ok"),100000,IF(AND(D45="",F45&gt;0,G45=""),50000,IF(AND(D45="",F45=0,G45=""),50000,0))))</f>
        <v>0</v>
      </c>
      <c r="S45" s="93">
        <f>IF(OR(C45="freelance",NOT(E45="")),0,(P45)*1000)</f>
        <v>0</v>
      </c>
      <c r="T45" s="93">
        <f>IF(AND(F45&gt;0,G45=""),50000,IF(AND(F45&gt;0,G45="ok"),F45*50000,0))</f>
        <v>0</v>
      </c>
      <c r="U45" s="93">
        <f>IF(OR(C45="freelance",C45=""),0,IF(H45="+",P45*data!$G$2,IF(H45="-",0,P45*data!$H$2)))</f>
        <v>0</v>
      </c>
      <c r="V45" s="93"/>
      <c r="W45" s="130">
        <v>800</v>
      </c>
      <c r="X45" s="93"/>
      <c r="Y45" s="93"/>
      <c r="Z45" s="93"/>
      <c r="AA45" s="93" t="str">
        <f>IF(AC45="ok",50000,"")</f>
        <v/>
      </c>
      <c r="AB45" s="96">
        <f t="shared" si="31"/>
        <v>1000</v>
      </c>
      <c r="AC45" s="10" t="s">
        <v>42</v>
      </c>
      <c r="AD45" s="124" t="str">
        <f t="shared" si="32"/>
        <v>ronald</v>
      </c>
      <c r="AE45" s="125" t="e">
        <f>W45/P45</f>
        <v>#DIV/0!</v>
      </c>
    </row>
    <row r="46" spans="1:31" ht="30" customHeight="1" x14ac:dyDescent="0.35">
      <c r="A46" s="82">
        <v>9</v>
      </c>
      <c r="B46" s="90"/>
      <c r="C46" s="101"/>
      <c r="D46" s="91"/>
      <c r="E46" s="91"/>
      <c r="F46" s="91"/>
      <c r="G46" s="91"/>
      <c r="H46" s="92"/>
      <c r="I46" s="91"/>
      <c r="J46" s="93"/>
      <c r="K46" s="94"/>
      <c r="L46" s="93"/>
      <c r="M46" s="94"/>
      <c r="N46" s="93"/>
      <c r="O46" s="94"/>
      <c r="P46" s="90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6">
        <f t="shared" si="31"/>
        <v>0</v>
      </c>
      <c r="AC46" s="10"/>
      <c r="AD46" s="124">
        <f t="shared" si="32"/>
        <v>0</v>
      </c>
    </row>
    <row r="47" spans="1:31" ht="30" customHeight="1" x14ac:dyDescent="0.25">
      <c r="A47" s="83"/>
      <c r="B47" s="83"/>
      <c r="C47" s="83"/>
      <c r="D47" s="83"/>
      <c r="E47" s="83"/>
      <c r="F47" s="83"/>
      <c r="G47" s="83"/>
      <c r="H47" s="83"/>
      <c r="I47" s="83"/>
      <c r="J47" s="84">
        <f>SUM(J38:J46)</f>
        <v>0</v>
      </c>
      <c r="K47" s="84">
        <f t="shared" ref="K47" si="34">SUM(K38:K45)</f>
        <v>0</v>
      </c>
      <c r="L47" s="84">
        <f>SUM(L38:L46)</f>
        <v>0</v>
      </c>
      <c r="M47" s="84">
        <f t="shared" ref="M47" si="35">SUM(M38:M45)</f>
        <v>0</v>
      </c>
      <c r="N47" s="84">
        <f>SUM(N38:N46)</f>
        <v>6</v>
      </c>
      <c r="O47" s="84">
        <f t="shared" ref="O47:V47" si="36">SUM(O38:O45)</f>
        <v>210000</v>
      </c>
      <c r="P47" s="84">
        <f t="shared" si="36"/>
        <v>6</v>
      </c>
      <c r="Q47" s="84">
        <f t="shared" si="36"/>
        <v>210000</v>
      </c>
      <c r="R47" s="84">
        <f t="shared" si="36"/>
        <v>0</v>
      </c>
      <c r="S47" s="84">
        <f t="shared" si="36"/>
        <v>0</v>
      </c>
      <c r="T47" s="84">
        <f t="shared" si="36"/>
        <v>0</v>
      </c>
      <c r="U47" s="84">
        <f t="shared" si="36"/>
        <v>0</v>
      </c>
      <c r="V47" s="84">
        <f t="shared" si="36"/>
        <v>0</v>
      </c>
      <c r="W47" s="84">
        <f>SUM(W38:W46)</f>
        <v>27125</v>
      </c>
      <c r="X47" s="84">
        <f t="shared" ref="X47:AA47" si="37">SUM(X38:X46)</f>
        <v>0</v>
      </c>
      <c r="Y47" s="84">
        <f t="shared" si="37"/>
        <v>0</v>
      </c>
      <c r="Z47" s="84">
        <f t="shared" si="37"/>
        <v>0</v>
      </c>
      <c r="AA47" s="84">
        <f t="shared" si="37"/>
        <v>0</v>
      </c>
      <c r="AB47" s="84">
        <f>SUM(AB38:AB46)</f>
        <v>239000</v>
      </c>
      <c r="AC47" s="83"/>
    </row>
    <row r="48" spans="1:31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89" t="s">
        <v>119</v>
      </c>
      <c r="AB48" s="88">
        <f ca="1">NOW()</f>
        <v>45481.930224189811</v>
      </c>
      <c r="AC48" s="1"/>
    </row>
    <row r="49" spans="1:29" ht="21" x14ac:dyDescent="0.25">
      <c r="A49" s="66" t="s">
        <v>105</v>
      </c>
      <c r="AC49" s="1"/>
    </row>
    <row r="50" spans="1:29" ht="21" x14ac:dyDescent="0.25">
      <c r="A50" s="76"/>
      <c r="Q50" s="5"/>
      <c r="AB50" s="2" t="s">
        <v>120</v>
      </c>
      <c r="AC50" s="1"/>
    </row>
    <row r="51" spans="1:29" ht="15.75" x14ac:dyDescent="0.25">
      <c r="L51" s="5"/>
      <c r="M51" s="5"/>
      <c r="AB51" s="97"/>
      <c r="AC51" s="1"/>
    </row>
    <row r="52" spans="1:29" ht="15.75" x14ac:dyDescent="0.25">
      <c r="I52" s="5"/>
      <c r="P52" s="5"/>
      <c r="AC52" s="1"/>
    </row>
    <row r="53" spans="1:29" ht="15.75" x14ac:dyDescent="0.25">
      <c r="V53" s="5"/>
      <c r="AC53" s="1"/>
    </row>
    <row r="54" spans="1:29" ht="15.75" x14ac:dyDescent="0.25">
      <c r="C54" s="4"/>
      <c r="AC54" s="1"/>
    </row>
    <row r="55" spans="1:29" ht="15.75" x14ac:dyDescent="0.25">
      <c r="B55" s="3"/>
      <c r="C55" s="4"/>
      <c r="AC55" s="1"/>
    </row>
    <row r="56" spans="1:29" ht="15.75" x14ac:dyDescent="0.25">
      <c r="B56" s="3"/>
      <c r="C56" s="4"/>
      <c r="AC56" s="1"/>
    </row>
    <row r="57" spans="1:29" ht="15.75" x14ac:dyDescent="0.25">
      <c r="B57" s="3"/>
      <c r="C57" s="4"/>
      <c r="L57" s="5"/>
      <c r="M57" s="5"/>
      <c r="AC57" s="1"/>
    </row>
    <row r="58" spans="1:29" ht="15.75" x14ac:dyDescent="0.25">
      <c r="B58" s="4"/>
      <c r="AC58" s="1"/>
    </row>
    <row r="59" spans="1:29" ht="15.75" x14ac:dyDescent="0.25">
      <c r="AC59" s="1"/>
    </row>
    <row r="60" spans="1:29" ht="15.75" x14ac:dyDescent="0.25">
      <c r="AC60" s="1"/>
    </row>
    <row r="61" spans="1:29" ht="15.75" x14ac:dyDescent="0.25">
      <c r="AC61" s="1"/>
    </row>
    <row r="62" spans="1:29" ht="15.75" x14ac:dyDescent="0.25">
      <c r="AC62" s="1"/>
    </row>
    <row r="63" spans="1:29" ht="15.75" x14ac:dyDescent="0.25">
      <c r="AC63" s="1"/>
    </row>
    <row r="64" spans="1:29" ht="15.75" x14ac:dyDescent="0.25">
      <c r="AC64" s="1"/>
    </row>
    <row r="65" spans="29:29" ht="15.75" x14ac:dyDescent="0.25">
      <c r="AC65" s="1"/>
    </row>
    <row r="66" spans="29:29" ht="15.75" x14ac:dyDescent="0.25">
      <c r="AC66" s="1"/>
    </row>
    <row r="67" spans="29:29" ht="15.75" x14ac:dyDescent="0.25">
      <c r="AC67" s="1"/>
    </row>
    <row r="68" spans="29:29" ht="15.75" x14ac:dyDescent="0.25">
      <c r="AC68" s="1"/>
    </row>
  </sheetData>
  <sortState xmlns:xlrd2="http://schemas.microsoft.com/office/spreadsheetml/2017/richdata2" ref="B38:AC46">
    <sortCondition ref="B38"/>
  </sortState>
  <mergeCells count="1">
    <mergeCell ref="A2:C2"/>
  </mergeCells>
  <pageMargins left="0.25" right="0.25" top="0.75" bottom="0.75" header="0.3" footer="0.3"/>
  <pageSetup paperSize="512" scale="6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workbookViewId="0">
      <selection activeCell="F7" sqref="F7"/>
    </sheetView>
  </sheetViews>
  <sheetFormatPr defaultRowHeight="15" x14ac:dyDescent="0.25"/>
  <cols>
    <col min="1" max="1" width="10.42578125" bestFit="1" customWidth="1"/>
    <col min="3" max="3" width="11.140625" customWidth="1"/>
    <col min="4" max="4" width="15.42578125" customWidth="1"/>
    <col min="5" max="5" width="12.140625" customWidth="1"/>
    <col min="6" max="6" width="12.42578125" customWidth="1"/>
    <col min="7" max="7" width="15.85546875" customWidth="1"/>
    <col min="8" max="8" width="15.5703125" customWidth="1"/>
  </cols>
  <sheetData>
    <row r="1" spans="1:16" x14ac:dyDescent="0.25">
      <c r="A1" t="s">
        <v>29</v>
      </c>
      <c r="B1" s="7" t="s">
        <v>9</v>
      </c>
      <c r="C1" s="7" t="s">
        <v>24</v>
      </c>
      <c r="D1" s="7" t="s">
        <v>11</v>
      </c>
      <c r="E1" s="7" t="s">
        <v>25</v>
      </c>
      <c r="F1" s="7" t="s">
        <v>27</v>
      </c>
      <c r="G1" s="7" t="s">
        <v>7</v>
      </c>
      <c r="H1" s="7" t="s">
        <v>26</v>
      </c>
      <c r="I1" s="7" t="s">
        <v>28</v>
      </c>
      <c r="J1" s="7" t="s">
        <v>43</v>
      </c>
      <c r="K1" s="7"/>
      <c r="L1" s="7"/>
      <c r="M1" s="7"/>
      <c r="N1" s="7"/>
      <c r="O1" s="7"/>
      <c r="P1" s="7"/>
    </row>
    <row r="2" spans="1:16" x14ac:dyDescent="0.25">
      <c r="A2">
        <v>3</v>
      </c>
      <c r="B2">
        <v>36000</v>
      </c>
      <c r="C2">
        <v>35000</v>
      </c>
      <c r="D2">
        <v>35000</v>
      </c>
      <c r="E2">
        <v>35000</v>
      </c>
      <c r="F2">
        <v>35000</v>
      </c>
      <c r="G2">
        <v>3000</v>
      </c>
      <c r="H2">
        <v>2000</v>
      </c>
      <c r="I2">
        <v>50000</v>
      </c>
      <c r="J2">
        <v>90000</v>
      </c>
    </row>
    <row r="3" spans="1:16" x14ac:dyDescent="0.25">
      <c r="A3">
        <v>0</v>
      </c>
      <c r="B3">
        <v>29000</v>
      </c>
      <c r="C3">
        <v>28000</v>
      </c>
      <c r="D3">
        <v>28000</v>
      </c>
      <c r="E3">
        <v>28000</v>
      </c>
      <c r="F3">
        <v>29000</v>
      </c>
      <c r="G3">
        <v>3000</v>
      </c>
      <c r="H3">
        <v>2000</v>
      </c>
      <c r="I3">
        <v>0</v>
      </c>
    </row>
    <row r="4" spans="1:16" x14ac:dyDescent="0.25">
      <c r="A4" s="100">
        <v>3</v>
      </c>
      <c r="B4" s="100">
        <v>30000</v>
      </c>
      <c r="C4" s="100">
        <v>29000</v>
      </c>
      <c r="D4" s="100">
        <v>29000</v>
      </c>
      <c r="E4" s="100">
        <v>29000</v>
      </c>
      <c r="F4" s="100">
        <v>29000</v>
      </c>
      <c r="G4" s="100">
        <v>3000</v>
      </c>
      <c r="H4" s="100">
        <v>2000</v>
      </c>
      <c r="I4" s="100">
        <v>50000</v>
      </c>
      <c r="J4" s="100">
        <v>90000</v>
      </c>
    </row>
    <row r="6" spans="1:16" x14ac:dyDescent="0.25">
      <c r="B6" s="70" t="s">
        <v>106</v>
      </c>
      <c r="C6" s="70" t="s">
        <v>107</v>
      </c>
    </row>
    <row r="7" spans="1:16" x14ac:dyDescent="0.25">
      <c r="B7">
        <f>5/8*B2</f>
        <v>22500</v>
      </c>
      <c r="C7">
        <f>6/8*B2</f>
        <v>27000</v>
      </c>
    </row>
    <row r="11" spans="1:16" x14ac:dyDescent="0.25">
      <c r="A11" s="15"/>
      <c r="B11" s="15"/>
      <c r="C11" s="15"/>
      <c r="D11" s="15"/>
      <c r="E11" s="132" t="s">
        <v>29</v>
      </c>
      <c r="F11" s="132"/>
      <c r="G11" s="132"/>
    </row>
    <row r="12" spans="1:16" x14ac:dyDescent="0.25">
      <c r="A12" s="15" t="s">
        <v>30</v>
      </c>
      <c r="B12" s="15"/>
      <c r="C12" s="15" t="s">
        <v>34</v>
      </c>
      <c r="D12" s="15" t="s">
        <v>35</v>
      </c>
      <c r="E12" s="16" t="s">
        <v>36</v>
      </c>
      <c r="F12" s="16" t="s">
        <v>37</v>
      </c>
      <c r="G12" s="16" t="s">
        <v>38</v>
      </c>
      <c r="H12" s="17" t="s">
        <v>41</v>
      </c>
    </row>
    <row r="13" spans="1:16" x14ac:dyDescent="0.25">
      <c r="B13" s="18" t="s">
        <v>21</v>
      </c>
      <c r="C13" s="19">
        <v>36526</v>
      </c>
      <c r="D13" s="19">
        <f t="shared" ref="D13:D28" ca="1" si="0">IF(H13="",NOW(),H13)</f>
        <v>44256</v>
      </c>
      <c r="E13" s="18">
        <f t="shared" ref="E13:E15" ca="1" si="1">DATEDIF(C13,D13,"Y")</f>
        <v>21</v>
      </c>
      <c r="F13" s="18">
        <f t="shared" ref="F13:F15" ca="1" si="2">DATEDIF(C13,D13,"ym")</f>
        <v>2</v>
      </c>
      <c r="G13" s="18">
        <f t="shared" ref="G13:G15" ca="1" si="3">DATEDIF(C13,D13,"md")</f>
        <v>0</v>
      </c>
      <c r="H13" s="55">
        <v>44256</v>
      </c>
    </row>
    <row r="14" spans="1:16" x14ac:dyDescent="0.25">
      <c r="B14" t="s">
        <v>22</v>
      </c>
      <c r="C14" s="14">
        <v>43483</v>
      </c>
      <c r="D14" s="14">
        <f t="shared" ca="1" si="0"/>
        <v>45481.930224189811</v>
      </c>
      <c r="E14">
        <f t="shared" ca="1" si="1"/>
        <v>5</v>
      </c>
      <c r="F14">
        <f t="shared" ca="1" si="2"/>
        <v>5</v>
      </c>
      <c r="G14">
        <f t="shared" ca="1" si="3"/>
        <v>20</v>
      </c>
      <c r="H14" s="56"/>
      <c r="I14" t="s">
        <v>102</v>
      </c>
    </row>
    <row r="15" spans="1:16" x14ac:dyDescent="0.25">
      <c r="B15" s="18" t="s">
        <v>23</v>
      </c>
      <c r="C15" s="19">
        <v>43497</v>
      </c>
      <c r="D15" s="19">
        <f t="shared" ca="1" si="0"/>
        <v>44012</v>
      </c>
      <c r="E15" s="18">
        <f t="shared" ca="1" si="1"/>
        <v>1</v>
      </c>
      <c r="F15" s="18">
        <f t="shared" ca="1" si="2"/>
        <v>4</v>
      </c>
      <c r="G15" s="18">
        <f t="shared" ca="1" si="3"/>
        <v>29</v>
      </c>
      <c r="H15" s="56">
        <v>44012</v>
      </c>
    </row>
    <row r="16" spans="1:16" x14ac:dyDescent="0.25">
      <c r="B16" s="18" t="s">
        <v>31</v>
      </c>
      <c r="C16" s="19">
        <v>43101</v>
      </c>
      <c r="D16" s="19">
        <f t="shared" ca="1" si="0"/>
        <v>43832</v>
      </c>
      <c r="E16" s="18">
        <f ca="1">DATEDIF(C16,D16,"Y")</f>
        <v>2</v>
      </c>
      <c r="F16" s="18">
        <f ca="1">DATEDIF(C16,D16,"ym")</f>
        <v>0</v>
      </c>
      <c r="G16" s="18">
        <f ca="1">DATEDIF(C16,D16,"md")</f>
        <v>1</v>
      </c>
      <c r="H16" s="56">
        <v>43832</v>
      </c>
    </row>
    <row r="17" spans="1:8" x14ac:dyDescent="0.25">
      <c r="B17" s="18" t="s">
        <v>32</v>
      </c>
      <c r="C17" s="19">
        <v>43826</v>
      </c>
      <c r="D17" s="19">
        <f t="shared" ca="1" si="0"/>
        <v>43829</v>
      </c>
      <c r="E17" s="18">
        <f ca="1">DATEDIF(C17,D17,"Y")</f>
        <v>0</v>
      </c>
      <c r="F17" s="18">
        <f ca="1">DATEDIF(C17,D17,"ym")</f>
        <v>0</v>
      </c>
      <c r="G17" s="18">
        <f ca="1">DATEDIF(C17,D17,"md")</f>
        <v>3</v>
      </c>
      <c r="H17" s="55">
        <v>43829</v>
      </c>
    </row>
    <row r="18" spans="1:8" x14ac:dyDescent="0.25">
      <c r="B18" s="18" t="s">
        <v>33</v>
      </c>
      <c r="C18" s="19">
        <v>43828</v>
      </c>
      <c r="D18" s="19">
        <f t="shared" ca="1" si="0"/>
        <v>43914</v>
      </c>
      <c r="E18" s="18">
        <f t="shared" ref="E18:E27" ca="1" si="4">DATEDIF(C18,D18,"Y")</f>
        <v>0</v>
      </c>
      <c r="F18" s="18">
        <f t="shared" ref="F18:F27" ca="1" si="5">DATEDIF(C18,D18,"ym")</f>
        <v>2</v>
      </c>
      <c r="G18" s="18">
        <f t="shared" ref="G18:G27" ca="1" si="6">DATEDIF(C18,D18,"md")</f>
        <v>24</v>
      </c>
      <c r="H18" s="55">
        <v>43914</v>
      </c>
    </row>
    <row r="19" spans="1:8" x14ac:dyDescent="0.25">
      <c r="B19" s="18" t="s">
        <v>40</v>
      </c>
      <c r="C19" s="19">
        <v>43840</v>
      </c>
      <c r="D19" s="19">
        <f t="shared" ca="1" si="0"/>
        <v>44130</v>
      </c>
      <c r="E19" s="18">
        <f t="shared" ca="1" si="4"/>
        <v>0</v>
      </c>
      <c r="F19" s="18">
        <f t="shared" ca="1" si="5"/>
        <v>9</v>
      </c>
      <c r="G19" s="18">
        <f t="shared" ca="1" si="6"/>
        <v>16</v>
      </c>
      <c r="H19" s="55">
        <v>44130</v>
      </c>
    </row>
    <row r="20" spans="1:8" x14ac:dyDescent="0.25">
      <c r="B20" s="85" t="s">
        <v>44</v>
      </c>
      <c r="C20" s="86">
        <v>43922</v>
      </c>
      <c r="D20" s="86">
        <f t="shared" ca="1" si="0"/>
        <v>45481.930224189811</v>
      </c>
      <c r="E20" s="85">
        <f t="shared" ca="1" si="4"/>
        <v>4</v>
      </c>
      <c r="F20" s="85">
        <f t="shared" ca="1" si="5"/>
        <v>3</v>
      </c>
      <c r="G20" s="85">
        <f t="shared" ca="1" si="6"/>
        <v>7</v>
      </c>
      <c r="H20" s="87"/>
    </row>
    <row r="21" spans="1:8" x14ac:dyDescent="0.25">
      <c r="B21" s="18" t="s">
        <v>45</v>
      </c>
      <c r="C21" s="19">
        <v>44018</v>
      </c>
      <c r="D21" s="19">
        <f t="shared" ca="1" si="0"/>
        <v>44100</v>
      </c>
      <c r="E21" s="18">
        <f t="shared" ca="1" si="4"/>
        <v>0</v>
      </c>
      <c r="F21" s="18">
        <f t="shared" ca="1" si="5"/>
        <v>2</v>
      </c>
      <c r="G21" s="18">
        <f t="shared" ca="1" si="6"/>
        <v>20</v>
      </c>
      <c r="H21" s="56">
        <v>44100</v>
      </c>
    </row>
    <row r="22" spans="1:8" x14ac:dyDescent="0.25">
      <c r="B22" s="18" t="s">
        <v>46</v>
      </c>
      <c r="C22" s="19">
        <v>44074</v>
      </c>
      <c r="D22" s="19">
        <f t="shared" ca="1" si="0"/>
        <v>44088</v>
      </c>
      <c r="E22" s="18">
        <f t="shared" ca="1" si="4"/>
        <v>0</v>
      </c>
      <c r="F22" s="18">
        <f t="shared" ca="1" si="5"/>
        <v>0</v>
      </c>
      <c r="G22" s="18">
        <f t="shared" ca="1" si="6"/>
        <v>14</v>
      </c>
      <c r="H22" s="56">
        <v>44088</v>
      </c>
    </row>
    <row r="23" spans="1:8" x14ac:dyDescent="0.25">
      <c r="A23" s="35"/>
      <c r="B23" s="18" t="s">
        <v>48</v>
      </c>
      <c r="C23" s="19">
        <v>44159</v>
      </c>
      <c r="D23" s="19">
        <f t="shared" ca="1" si="0"/>
        <v>44179</v>
      </c>
      <c r="E23" s="18">
        <f t="shared" ca="1" si="4"/>
        <v>0</v>
      </c>
      <c r="F23" s="18">
        <f t="shared" ca="1" si="5"/>
        <v>0</v>
      </c>
      <c r="G23" s="18">
        <f t="shared" ca="1" si="6"/>
        <v>20</v>
      </c>
      <c r="H23" s="55">
        <v>44179</v>
      </c>
    </row>
    <row r="24" spans="1:8" x14ac:dyDescent="0.25">
      <c r="A24" s="35"/>
      <c r="B24" s="18" t="s">
        <v>47</v>
      </c>
      <c r="C24" s="19">
        <v>44150</v>
      </c>
      <c r="D24" s="19">
        <f t="shared" ca="1" si="0"/>
        <v>44212</v>
      </c>
      <c r="E24" s="18">
        <f t="shared" ca="1" si="4"/>
        <v>0</v>
      </c>
      <c r="F24" s="18">
        <f t="shared" ca="1" si="5"/>
        <v>2</v>
      </c>
      <c r="G24" s="18">
        <f t="shared" ca="1" si="6"/>
        <v>1</v>
      </c>
      <c r="H24" s="56">
        <v>44212</v>
      </c>
    </row>
    <row r="25" spans="1:8" x14ac:dyDescent="0.25">
      <c r="B25" s="74" t="s">
        <v>49</v>
      </c>
      <c r="C25" s="75">
        <v>44215</v>
      </c>
      <c r="D25" s="19">
        <f t="shared" ca="1" si="0"/>
        <v>44460</v>
      </c>
      <c r="E25" s="74">
        <f t="shared" ca="1" si="4"/>
        <v>0</v>
      </c>
      <c r="F25" s="74">
        <f t="shared" ca="1" si="5"/>
        <v>8</v>
      </c>
      <c r="G25" s="74">
        <f t="shared" ca="1" si="6"/>
        <v>2</v>
      </c>
      <c r="H25" s="55">
        <v>44460</v>
      </c>
    </row>
    <row r="26" spans="1:8" x14ac:dyDescent="0.25">
      <c r="B26" s="18" t="s">
        <v>50</v>
      </c>
      <c r="C26" s="19">
        <v>44216</v>
      </c>
      <c r="D26" s="19">
        <f t="shared" ca="1" si="0"/>
        <v>44307</v>
      </c>
      <c r="E26" s="18">
        <f t="shared" ca="1" si="4"/>
        <v>0</v>
      </c>
      <c r="F26" s="18">
        <f t="shared" ca="1" si="5"/>
        <v>3</v>
      </c>
      <c r="G26" s="18">
        <f t="shared" ca="1" si="6"/>
        <v>1</v>
      </c>
      <c r="H26" s="55">
        <v>44307</v>
      </c>
    </row>
    <row r="27" spans="1:8" x14ac:dyDescent="0.25">
      <c r="B27" s="18" t="s">
        <v>103</v>
      </c>
      <c r="C27" s="19">
        <v>44307</v>
      </c>
      <c r="D27" s="19">
        <f t="shared" ca="1" si="0"/>
        <v>44427</v>
      </c>
      <c r="E27" s="18">
        <f t="shared" ca="1" si="4"/>
        <v>0</v>
      </c>
      <c r="F27" s="18">
        <f t="shared" ca="1" si="5"/>
        <v>3</v>
      </c>
      <c r="G27" s="18">
        <f t="shared" ca="1" si="6"/>
        <v>29</v>
      </c>
      <c r="H27" s="55">
        <v>44427</v>
      </c>
    </row>
    <row r="28" spans="1:8" x14ac:dyDescent="0.25">
      <c r="B28" s="18" t="s">
        <v>104</v>
      </c>
      <c r="C28" s="19">
        <v>44314</v>
      </c>
      <c r="D28" s="19">
        <f t="shared" ca="1" si="0"/>
        <v>44418</v>
      </c>
      <c r="E28" s="18">
        <f t="shared" ref="E28" ca="1" si="7">DATEDIF(C28,D28,"Y")</f>
        <v>0</v>
      </c>
      <c r="F28" s="18">
        <f t="shared" ref="F28" ca="1" si="8">DATEDIF(C28,D28,"ym")</f>
        <v>3</v>
      </c>
      <c r="G28" s="18">
        <f t="shared" ref="G28" ca="1" si="9">DATEDIF(C28,D28,"md")</f>
        <v>13</v>
      </c>
      <c r="H28" s="55">
        <v>44418</v>
      </c>
    </row>
    <row r="29" spans="1:8" x14ac:dyDescent="0.25">
      <c r="B29" s="85" t="s">
        <v>108</v>
      </c>
      <c r="C29" s="86">
        <v>44417</v>
      </c>
      <c r="D29" s="86">
        <f t="shared" ref="D29:D30" ca="1" si="10">NOW()</f>
        <v>45481.930224189811</v>
      </c>
      <c r="E29" s="85">
        <f t="shared" ref="E29" ca="1" si="11">DATEDIF(C29,D29,"Y")</f>
        <v>2</v>
      </c>
      <c r="F29" s="85">
        <f t="shared" ref="F29" ca="1" si="12">DATEDIF(C29,D29,"ym")</f>
        <v>10</v>
      </c>
      <c r="G29" s="85">
        <f t="shared" ref="G29" ca="1" si="13">DATEDIF(C29,D29,"md")</f>
        <v>29</v>
      </c>
      <c r="H29" s="56">
        <v>44597</v>
      </c>
    </row>
    <row r="30" spans="1:8" x14ac:dyDescent="0.25">
      <c r="B30" s="34" t="s">
        <v>114</v>
      </c>
      <c r="C30" s="14">
        <v>44482</v>
      </c>
      <c r="D30" s="57">
        <f t="shared" ca="1" si="10"/>
        <v>45481.930224189811</v>
      </c>
      <c r="E30" s="34">
        <f t="shared" ref="E30" ca="1" si="14">DATEDIF(C30,D30,"Y")</f>
        <v>2</v>
      </c>
      <c r="F30" s="34">
        <f t="shared" ref="F30" ca="1" si="15">DATEDIF(C30,D30,"ym")</f>
        <v>8</v>
      </c>
      <c r="G30" s="34">
        <f t="shared" ref="G30" ca="1" si="16">DATEDIF(C30,D30,"md")</f>
        <v>25</v>
      </c>
    </row>
  </sheetData>
  <mergeCells count="1">
    <mergeCell ref="E11:G11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5"/>
  <sheetViews>
    <sheetView topLeftCell="E1" workbookViewId="0">
      <selection activeCell="S34" sqref="S34"/>
    </sheetView>
  </sheetViews>
  <sheetFormatPr defaultRowHeight="15" x14ac:dyDescent="0.25"/>
  <cols>
    <col min="1" max="1" width="9.28515625" bestFit="1" customWidth="1"/>
    <col min="2" max="2" width="12" bestFit="1" customWidth="1"/>
    <col min="3" max="4" width="13.28515625" bestFit="1" customWidth="1"/>
    <col min="5" max="5" width="10.5703125" bestFit="1" customWidth="1"/>
    <col min="6" max="7" width="11.5703125" bestFit="1" customWidth="1"/>
    <col min="8" max="8" width="10.5703125" bestFit="1" customWidth="1"/>
    <col min="9" max="9" width="13.28515625" bestFit="1" customWidth="1"/>
    <col min="10" max="11" width="11.5703125" bestFit="1" customWidth="1"/>
    <col min="12" max="12" width="13.28515625" bestFit="1" customWidth="1"/>
    <col min="13" max="14" width="11.5703125" bestFit="1" customWidth="1"/>
    <col min="15" max="15" width="13.28515625" bestFit="1" customWidth="1"/>
    <col min="16" max="16" width="11.5703125" bestFit="1" customWidth="1"/>
    <col min="17" max="17" width="10.5703125" bestFit="1" customWidth="1"/>
    <col min="18" max="19" width="11.5703125" bestFit="1" customWidth="1"/>
    <col min="20" max="20" width="10.5703125" bestFit="1" customWidth="1"/>
    <col min="21" max="22" width="13.28515625" bestFit="1" customWidth="1"/>
    <col min="23" max="23" width="11.5703125" bestFit="1" customWidth="1"/>
  </cols>
  <sheetData>
    <row r="1" spans="1:23" x14ac:dyDescent="0.25">
      <c r="A1" s="50" t="s">
        <v>51</v>
      </c>
      <c r="B1" s="50" t="s">
        <v>52</v>
      </c>
      <c r="C1" s="136" t="s">
        <v>53</v>
      </c>
      <c r="D1" s="137"/>
      <c r="E1" s="138"/>
      <c r="F1" s="136" t="s">
        <v>54</v>
      </c>
      <c r="G1" s="137"/>
      <c r="H1" s="138"/>
      <c r="I1" s="136" t="s">
        <v>55</v>
      </c>
      <c r="J1" s="137"/>
      <c r="K1" s="138"/>
      <c r="L1" s="136" t="s">
        <v>56</v>
      </c>
      <c r="M1" s="137"/>
      <c r="N1" s="138"/>
      <c r="O1" s="136" t="s">
        <v>57</v>
      </c>
      <c r="P1" s="137"/>
      <c r="Q1" s="138"/>
      <c r="R1" s="136" t="s">
        <v>58</v>
      </c>
      <c r="S1" s="137"/>
      <c r="T1" s="138"/>
      <c r="U1" s="136" t="s">
        <v>59</v>
      </c>
      <c r="V1" s="137"/>
      <c r="W1" s="138"/>
    </row>
    <row r="2" spans="1:23" ht="15.75" thickBot="1" x14ac:dyDescent="0.3">
      <c r="A2" s="52"/>
      <c r="B2" s="52"/>
      <c r="C2" s="52" t="s">
        <v>60</v>
      </c>
      <c r="D2" s="52" t="s">
        <v>61</v>
      </c>
      <c r="E2" s="52" t="s">
        <v>62</v>
      </c>
      <c r="F2" s="52" t="s">
        <v>60</v>
      </c>
      <c r="G2" s="52" t="s">
        <v>61</v>
      </c>
      <c r="H2" s="52" t="s">
        <v>62</v>
      </c>
      <c r="I2" s="52" t="s">
        <v>60</v>
      </c>
      <c r="J2" s="52" t="s">
        <v>61</v>
      </c>
      <c r="K2" s="52" t="s">
        <v>62</v>
      </c>
      <c r="L2" s="52" t="s">
        <v>60</v>
      </c>
      <c r="M2" s="52" t="s">
        <v>61</v>
      </c>
      <c r="N2" s="52" t="s">
        <v>62</v>
      </c>
      <c r="O2" s="52" t="s">
        <v>60</v>
      </c>
      <c r="P2" s="52" t="s">
        <v>61</v>
      </c>
      <c r="Q2" s="52" t="s">
        <v>62</v>
      </c>
      <c r="R2" s="52" t="s">
        <v>60</v>
      </c>
      <c r="S2" s="52" t="s">
        <v>61</v>
      </c>
      <c r="T2" s="52" t="s">
        <v>62</v>
      </c>
      <c r="U2" s="52" t="s">
        <v>60</v>
      </c>
      <c r="V2" s="52" t="s">
        <v>61</v>
      </c>
      <c r="W2" s="52" t="s">
        <v>62</v>
      </c>
    </row>
    <row r="3" spans="1:23" ht="15.75" thickTop="1" x14ac:dyDescent="0.25">
      <c r="A3" s="51">
        <v>1</v>
      </c>
      <c r="B3" s="51" t="s">
        <v>63</v>
      </c>
      <c r="C3" s="51">
        <v>44004</v>
      </c>
      <c r="D3" s="51">
        <v>22204</v>
      </c>
      <c r="E3" s="51">
        <v>20900</v>
      </c>
      <c r="F3" s="51">
        <v>0</v>
      </c>
      <c r="G3" s="51">
        <v>0</v>
      </c>
      <c r="H3" s="51">
        <v>0</v>
      </c>
      <c r="I3" s="51">
        <v>0</v>
      </c>
      <c r="J3" s="51">
        <v>0</v>
      </c>
      <c r="K3" s="51">
        <v>0</v>
      </c>
      <c r="L3" s="51">
        <v>116502</v>
      </c>
      <c r="M3" s="51">
        <v>71013</v>
      </c>
      <c r="N3" s="51">
        <v>40314</v>
      </c>
      <c r="O3" s="51">
        <v>75000</v>
      </c>
      <c r="P3" s="51">
        <v>51955</v>
      </c>
      <c r="Q3" s="51">
        <v>22095</v>
      </c>
      <c r="R3" s="51">
        <v>0</v>
      </c>
      <c r="S3" s="51">
        <v>0</v>
      </c>
      <c r="T3" s="51">
        <v>0</v>
      </c>
      <c r="U3" s="51">
        <v>235506</v>
      </c>
      <c r="V3" s="51">
        <v>145172</v>
      </c>
      <c r="W3" s="51">
        <v>83309</v>
      </c>
    </row>
    <row r="4" spans="1:23" x14ac:dyDescent="0.25">
      <c r="A4" s="49">
        <v>2</v>
      </c>
      <c r="B4" s="49" t="s">
        <v>64</v>
      </c>
      <c r="C4" s="49">
        <v>37004</v>
      </c>
      <c r="D4" s="49">
        <v>19234</v>
      </c>
      <c r="E4" s="49">
        <v>16120</v>
      </c>
      <c r="F4" s="49">
        <v>0</v>
      </c>
      <c r="G4" s="49">
        <v>0</v>
      </c>
      <c r="H4" s="49">
        <v>0</v>
      </c>
      <c r="I4" s="49">
        <v>125500</v>
      </c>
      <c r="J4" s="49">
        <v>59534</v>
      </c>
      <c r="K4" s="49">
        <v>180191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162504</v>
      </c>
      <c r="V4" s="49">
        <v>78768</v>
      </c>
      <c r="W4" s="49">
        <v>196311</v>
      </c>
    </row>
    <row r="5" spans="1:23" x14ac:dyDescent="0.25">
      <c r="A5" s="49">
        <v>3</v>
      </c>
      <c r="B5" s="49" t="s">
        <v>65</v>
      </c>
      <c r="C5" s="49">
        <v>32000</v>
      </c>
      <c r="D5" s="49">
        <v>14570</v>
      </c>
      <c r="E5" s="49">
        <v>15830</v>
      </c>
      <c r="F5" s="49">
        <v>0</v>
      </c>
      <c r="G5" s="49">
        <v>0</v>
      </c>
      <c r="H5" s="49">
        <v>0</v>
      </c>
      <c r="I5" s="49">
        <v>70500</v>
      </c>
      <c r="J5" s="49">
        <v>40585</v>
      </c>
      <c r="K5" s="49">
        <v>27390</v>
      </c>
      <c r="L5" s="49">
        <v>246504</v>
      </c>
      <c r="M5" s="49">
        <v>115664</v>
      </c>
      <c r="N5" s="49">
        <v>239115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349004</v>
      </c>
      <c r="V5" s="49">
        <v>170819</v>
      </c>
      <c r="W5" s="49">
        <v>282335</v>
      </c>
    </row>
    <row r="6" spans="1:23" x14ac:dyDescent="0.25">
      <c r="A6" s="49">
        <v>4</v>
      </c>
      <c r="B6" s="49" t="s">
        <v>66</v>
      </c>
      <c r="C6" s="49">
        <v>67000</v>
      </c>
      <c r="D6" s="49">
        <v>49490</v>
      </c>
      <c r="E6" s="49">
        <v>16010</v>
      </c>
      <c r="F6" s="49">
        <v>0</v>
      </c>
      <c r="G6" s="49">
        <v>0</v>
      </c>
      <c r="H6" s="49">
        <v>0</v>
      </c>
      <c r="I6" s="49">
        <v>95006</v>
      </c>
      <c r="J6" s="49">
        <v>53520</v>
      </c>
      <c r="K6" s="49">
        <v>37186</v>
      </c>
      <c r="L6" s="49">
        <v>37004</v>
      </c>
      <c r="M6" s="49">
        <v>18354</v>
      </c>
      <c r="N6" s="49">
        <v>17700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199010</v>
      </c>
      <c r="V6" s="49">
        <v>121364</v>
      </c>
      <c r="W6" s="49">
        <v>70896</v>
      </c>
    </row>
    <row r="7" spans="1:23" x14ac:dyDescent="0.25">
      <c r="A7" s="49">
        <v>5</v>
      </c>
      <c r="B7" s="49" t="s">
        <v>67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80502</v>
      </c>
      <c r="J7" s="49">
        <v>41491</v>
      </c>
      <c r="K7" s="49">
        <v>35836</v>
      </c>
      <c r="L7" s="49">
        <v>85011</v>
      </c>
      <c r="M7" s="49">
        <v>49841</v>
      </c>
      <c r="N7" s="49">
        <v>32120</v>
      </c>
      <c r="O7" s="49">
        <v>57000</v>
      </c>
      <c r="P7" s="49">
        <v>28940</v>
      </c>
      <c r="Q7" s="49">
        <v>25810</v>
      </c>
      <c r="R7" s="49">
        <v>0</v>
      </c>
      <c r="S7" s="49">
        <v>0</v>
      </c>
      <c r="T7" s="49">
        <v>0</v>
      </c>
      <c r="U7" s="49">
        <v>222513</v>
      </c>
      <c r="V7" s="49">
        <v>120272</v>
      </c>
      <c r="W7" s="49">
        <v>93766</v>
      </c>
    </row>
    <row r="8" spans="1:23" x14ac:dyDescent="0.25">
      <c r="A8" s="49">
        <v>6</v>
      </c>
      <c r="B8" s="49" t="s">
        <v>68</v>
      </c>
      <c r="C8" s="49">
        <v>60500</v>
      </c>
      <c r="D8" s="49">
        <v>30720</v>
      </c>
      <c r="E8" s="49">
        <v>27055</v>
      </c>
      <c r="F8" s="49">
        <v>0</v>
      </c>
      <c r="G8" s="49">
        <v>0</v>
      </c>
      <c r="H8" s="49">
        <v>0</v>
      </c>
      <c r="I8" s="49">
        <v>225007</v>
      </c>
      <c r="J8" s="49">
        <v>148161</v>
      </c>
      <c r="K8" s="49">
        <v>67846</v>
      </c>
      <c r="L8" s="49">
        <v>67504</v>
      </c>
      <c r="M8" s="49">
        <v>31814</v>
      </c>
      <c r="N8" s="49">
        <v>32515</v>
      </c>
      <c r="O8" s="49">
        <v>23000</v>
      </c>
      <c r="P8" s="49">
        <v>11490</v>
      </c>
      <c r="Q8" s="49">
        <v>11510</v>
      </c>
      <c r="R8" s="49">
        <v>0</v>
      </c>
      <c r="S8" s="49">
        <v>0</v>
      </c>
      <c r="T8" s="49">
        <v>0</v>
      </c>
      <c r="U8" s="49">
        <v>376011</v>
      </c>
      <c r="V8" s="49">
        <v>222185</v>
      </c>
      <c r="W8" s="49">
        <v>138926</v>
      </c>
    </row>
    <row r="9" spans="1:23" x14ac:dyDescent="0.25">
      <c r="A9" s="49">
        <v>7</v>
      </c>
      <c r="B9" s="49" t="s">
        <v>69</v>
      </c>
      <c r="C9" s="49">
        <v>149002</v>
      </c>
      <c r="D9" s="49">
        <v>43350</v>
      </c>
      <c r="E9" s="49">
        <v>99802</v>
      </c>
      <c r="F9" s="49">
        <v>0</v>
      </c>
      <c r="G9" s="49">
        <v>0</v>
      </c>
      <c r="H9" s="49">
        <v>0</v>
      </c>
      <c r="I9" s="49">
        <v>37000</v>
      </c>
      <c r="J9" s="49">
        <v>18635</v>
      </c>
      <c r="K9" s="49">
        <v>17615</v>
      </c>
      <c r="L9" s="49">
        <v>56504</v>
      </c>
      <c r="M9" s="49">
        <v>31544</v>
      </c>
      <c r="N9" s="49">
        <v>22835</v>
      </c>
      <c r="O9" s="49">
        <v>18000</v>
      </c>
      <c r="P9" s="49">
        <v>13580</v>
      </c>
      <c r="Q9" s="49">
        <v>3820</v>
      </c>
      <c r="R9" s="49">
        <v>0</v>
      </c>
      <c r="S9" s="49">
        <v>0</v>
      </c>
      <c r="T9" s="49">
        <v>0</v>
      </c>
      <c r="U9" s="49">
        <v>260506</v>
      </c>
      <c r="V9" s="49">
        <v>107109</v>
      </c>
      <c r="W9" s="49">
        <v>144072</v>
      </c>
    </row>
    <row r="10" spans="1:23" x14ac:dyDescent="0.25">
      <c r="A10" s="49">
        <v>8</v>
      </c>
      <c r="B10" s="49" t="s">
        <v>70</v>
      </c>
      <c r="C10" s="49">
        <v>55002</v>
      </c>
      <c r="D10" s="49">
        <v>25092</v>
      </c>
      <c r="E10" s="49">
        <v>27360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71502</v>
      </c>
      <c r="M10" s="49">
        <v>42837</v>
      </c>
      <c r="N10" s="49">
        <v>26565</v>
      </c>
      <c r="O10" s="49">
        <v>79000</v>
      </c>
      <c r="P10" s="49">
        <v>48848</v>
      </c>
      <c r="Q10" s="49">
        <v>27652</v>
      </c>
      <c r="R10" s="49">
        <v>0</v>
      </c>
      <c r="S10" s="49">
        <v>0</v>
      </c>
      <c r="T10" s="49">
        <v>0</v>
      </c>
      <c r="U10" s="49">
        <v>205504</v>
      </c>
      <c r="V10" s="49">
        <v>116777</v>
      </c>
      <c r="W10" s="49">
        <v>81577</v>
      </c>
    </row>
    <row r="11" spans="1:23" x14ac:dyDescent="0.25">
      <c r="A11" s="49">
        <v>9</v>
      </c>
      <c r="B11" s="49" t="s">
        <v>71</v>
      </c>
      <c r="C11" s="49">
        <v>45000</v>
      </c>
      <c r="D11" s="49">
        <v>24910</v>
      </c>
      <c r="E11" s="49">
        <v>18490</v>
      </c>
      <c r="F11" s="49">
        <v>0</v>
      </c>
      <c r="G11" s="49">
        <v>0</v>
      </c>
      <c r="H11" s="49">
        <v>0</v>
      </c>
      <c r="I11" s="49">
        <v>165500</v>
      </c>
      <c r="J11" s="49">
        <v>67419</v>
      </c>
      <c r="K11" s="49">
        <v>90551</v>
      </c>
      <c r="L11" s="49">
        <v>0</v>
      </c>
      <c r="M11" s="49">
        <v>0</v>
      </c>
      <c r="N11" s="49">
        <v>0</v>
      </c>
      <c r="O11" s="49">
        <v>66000</v>
      </c>
      <c r="P11" s="49">
        <v>38530</v>
      </c>
      <c r="Q11" s="49">
        <v>24970</v>
      </c>
      <c r="R11" s="49">
        <v>0</v>
      </c>
      <c r="S11" s="49">
        <v>0</v>
      </c>
      <c r="T11" s="49">
        <v>0</v>
      </c>
      <c r="U11" s="49">
        <v>276500</v>
      </c>
      <c r="V11" s="49">
        <v>130859</v>
      </c>
      <c r="W11" s="49">
        <v>134011</v>
      </c>
    </row>
    <row r="12" spans="1:23" x14ac:dyDescent="0.25">
      <c r="A12" s="49">
        <v>10</v>
      </c>
      <c r="B12" s="49" t="s">
        <v>72</v>
      </c>
      <c r="C12" s="49">
        <v>55502</v>
      </c>
      <c r="D12" s="49">
        <v>31102</v>
      </c>
      <c r="E12" s="49">
        <v>22050</v>
      </c>
      <c r="F12" s="49">
        <v>0</v>
      </c>
      <c r="G12" s="49">
        <v>0</v>
      </c>
      <c r="H12" s="49">
        <v>0</v>
      </c>
      <c r="I12" s="49">
        <v>116502</v>
      </c>
      <c r="J12" s="49">
        <v>58162</v>
      </c>
      <c r="K12" s="49">
        <v>52915</v>
      </c>
      <c r="L12" s="49">
        <v>111004</v>
      </c>
      <c r="M12" s="49">
        <v>62049</v>
      </c>
      <c r="N12" s="49">
        <v>43605</v>
      </c>
      <c r="O12" s="49">
        <v>26000</v>
      </c>
      <c r="P12" s="49">
        <v>13360</v>
      </c>
      <c r="Q12" s="49">
        <v>12640</v>
      </c>
      <c r="R12" s="49">
        <v>0</v>
      </c>
      <c r="S12" s="49">
        <v>0</v>
      </c>
      <c r="T12" s="49">
        <v>0</v>
      </c>
      <c r="U12" s="49">
        <v>309008</v>
      </c>
      <c r="V12" s="49">
        <v>164673</v>
      </c>
      <c r="W12" s="49">
        <v>131210</v>
      </c>
    </row>
    <row r="13" spans="1:23" x14ac:dyDescent="0.25">
      <c r="A13" s="49">
        <v>11</v>
      </c>
      <c r="B13" s="49" t="s">
        <v>73</v>
      </c>
      <c r="C13" s="49">
        <v>96000</v>
      </c>
      <c r="D13" s="49">
        <v>44733</v>
      </c>
      <c r="E13" s="49">
        <v>47467</v>
      </c>
      <c r="F13" s="49">
        <v>0</v>
      </c>
      <c r="G13" s="49">
        <v>0</v>
      </c>
      <c r="H13" s="49">
        <v>0</v>
      </c>
      <c r="I13" s="49">
        <v>108505</v>
      </c>
      <c r="J13" s="49">
        <v>70130</v>
      </c>
      <c r="K13" s="49">
        <v>34125</v>
      </c>
      <c r="L13" s="49">
        <v>91005</v>
      </c>
      <c r="M13" s="49">
        <v>39040</v>
      </c>
      <c r="N13" s="49">
        <v>48010</v>
      </c>
      <c r="O13" s="49">
        <v>22000</v>
      </c>
      <c r="P13" s="49">
        <v>11270</v>
      </c>
      <c r="Q13" s="49">
        <v>10730</v>
      </c>
      <c r="R13" s="49">
        <v>0</v>
      </c>
      <c r="S13" s="49">
        <v>0</v>
      </c>
      <c r="T13" s="49">
        <v>0</v>
      </c>
      <c r="U13" s="49">
        <v>317510</v>
      </c>
      <c r="V13" s="49">
        <v>165173</v>
      </c>
      <c r="W13" s="49">
        <v>140332</v>
      </c>
    </row>
    <row r="14" spans="1:23" x14ac:dyDescent="0.25">
      <c r="A14" s="49">
        <v>12</v>
      </c>
      <c r="B14" s="49" t="s">
        <v>74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21000</v>
      </c>
      <c r="J14" s="49">
        <v>9760</v>
      </c>
      <c r="K14" s="49">
        <v>10540</v>
      </c>
      <c r="L14" s="49">
        <v>94005</v>
      </c>
      <c r="M14" s="49">
        <v>44503</v>
      </c>
      <c r="N14" s="49">
        <v>45502</v>
      </c>
      <c r="O14" s="49">
        <v>8000</v>
      </c>
      <c r="P14" s="49">
        <v>2200</v>
      </c>
      <c r="Q14" s="49">
        <v>5800</v>
      </c>
      <c r="R14" s="49">
        <v>0</v>
      </c>
      <c r="S14" s="49">
        <v>0</v>
      </c>
      <c r="T14" s="49">
        <v>0</v>
      </c>
      <c r="U14" s="49">
        <v>123005</v>
      </c>
      <c r="V14" s="49">
        <v>56463</v>
      </c>
      <c r="W14" s="49">
        <v>61842</v>
      </c>
    </row>
    <row r="15" spans="1:23" x14ac:dyDescent="0.25">
      <c r="A15" s="49">
        <v>13</v>
      </c>
      <c r="B15" s="49" t="s">
        <v>75</v>
      </c>
      <c r="C15" s="49">
        <v>102001</v>
      </c>
      <c r="D15" s="49">
        <v>55301</v>
      </c>
      <c r="E15" s="49">
        <v>42920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42006</v>
      </c>
      <c r="M15" s="49">
        <v>21886</v>
      </c>
      <c r="N15" s="49">
        <v>18370</v>
      </c>
      <c r="O15" s="49">
        <v>70500</v>
      </c>
      <c r="P15" s="49">
        <v>53150</v>
      </c>
      <c r="Q15" s="49">
        <v>14725</v>
      </c>
      <c r="R15" s="49">
        <v>0</v>
      </c>
      <c r="S15" s="49">
        <v>0</v>
      </c>
      <c r="T15" s="49">
        <v>0</v>
      </c>
      <c r="U15" s="49">
        <v>214507</v>
      </c>
      <c r="V15" s="49">
        <v>130337</v>
      </c>
      <c r="W15" s="49">
        <v>76015</v>
      </c>
    </row>
    <row r="16" spans="1:23" x14ac:dyDescent="0.25">
      <c r="A16" s="49">
        <v>14</v>
      </c>
      <c r="B16" s="49" t="s">
        <v>76</v>
      </c>
      <c r="C16" s="49">
        <v>236502</v>
      </c>
      <c r="D16" s="49">
        <v>134377</v>
      </c>
      <c r="E16" s="49">
        <v>91895</v>
      </c>
      <c r="F16" s="49">
        <v>0</v>
      </c>
      <c r="G16" s="49">
        <v>0</v>
      </c>
      <c r="H16" s="49">
        <v>0</v>
      </c>
      <c r="I16" s="49">
        <v>210008</v>
      </c>
      <c r="J16" s="49">
        <v>112192</v>
      </c>
      <c r="K16" s="49">
        <v>88666</v>
      </c>
      <c r="L16" s="49">
        <v>0</v>
      </c>
      <c r="M16" s="49">
        <v>0</v>
      </c>
      <c r="N16" s="49">
        <v>0</v>
      </c>
      <c r="O16" s="49">
        <v>121000</v>
      </c>
      <c r="P16" s="49">
        <v>67480</v>
      </c>
      <c r="Q16" s="49">
        <v>49215</v>
      </c>
      <c r="R16" s="49">
        <v>0</v>
      </c>
      <c r="S16" s="49">
        <v>0</v>
      </c>
      <c r="T16" s="49">
        <v>0</v>
      </c>
      <c r="U16" s="49">
        <v>567510</v>
      </c>
      <c r="V16" s="49">
        <v>314049</v>
      </c>
      <c r="W16" s="49">
        <v>229776</v>
      </c>
    </row>
    <row r="17" spans="1:23" x14ac:dyDescent="0.25">
      <c r="A17" s="49">
        <v>15</v>
      </c>
      <c r="B17" s="49" t="s">
        <v>77</v>
      </c>
      <c r="C17" s="49">
        <v>66500</v>
      </c>
      <c r="D17" s="49">
        <v>35355</v>
      </c>
      <c r="E17" s="49">
        <v>28265</v>
      </c>
      <c r="F17" s="49">
        <v>0</v>
      </c>
      <c r="G17" s="49">
        <v>0</v>
      </c>
      <c r="H17" s="49">
        <v>0</v>
      </c>
      <c r="I17" s="49">
        <v>55000</v>
      </c>
      <c r="J17" s="49">
        <v>34775</v>
      </c>
      <c r="K17" s="49">
        <v>18925</v>
      </c>
      <c r="L17" s="49">
        <v>118506</v>
      </c>
      <c r="M17" s="49">
        <v>59893</v>
      </c>
      <c r="N17" s="49">
        <v>53538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240006</v>
      </c>
      <c r="V17" s="49">
        <v>130023</v>
      </c>
      <c r="W17" s="49">
        <v>100728</v>
      </c>
    </row>
    <row r="18" spans="1:23" x14ac:dyDescent="0.25">
      <c r="A18" s="49">
        <v>16</v>
      </c>
      <c r="B18" s="49" t="s">
        <v>78</v>
      </c>
      <c r="C18" s="49">
        <v>149500</v>
      </c>
      <c r="D18" s="49">
        <v>94522</v>
      </c>
      <c r="E18" s="49">
        <v>49053</v>
      </c>
      <c r="F18" s="49">
        <v>0</v>
      </c>
      <c r="G18" s="49">
        <v>0</v>
      </c>
      <c r="H18" s="49">
        <v>0</v>
      </c>
      <c r="I18" s="49">
        <v>31001</v>
      </c>
      <c r="J18" s="49">
        <v>14421</v>
      </c>
      <c r="K18" s="49">
        <v>15230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180501</v>
      </c>
      <c r="V18" s="49">
        <v>108943</v>
      </c>
      <c r="W18" s="49">
        <v>64283</v>
      </c>
    </row>
    <row r="19" spans="1:23" x14ac:dyDescent="0.25">
      <c r="A19" s="49">
        <v>17</v>
      </c>
      <c r="B19" s="49" t="s">
        <v>79</v>
      </c>
      <c r="C19" s="49">
        <v>189502</v>
      </c>
      <c r="D19" s="49">
        <v>119187</v>
      </c>
      <c r="E19" s="49">
        <v>61940</v>
      </c>
      <c r="F19" s="49">
        <v>0</v>
      </c>
      <c r="G19" s="49">
        <v>0</v>
      </c>
      <c r="H19" s="49">
        <v>0</v>
      </c>
      <c r="I19" s="49">
        <v>34003</v>
      </c>
      <c r="J19" s="49">
        <v>22548</v>
      </c>
      <c r="K19" s="49">
        <v>10705</v>
      </c>
      <c r="L19" s="49">
        <v>133502</v>
      </c>
      <c r="M19" s="49">
        <v>85729</v>
      </c>
      <c r="N19" s="49">
        <v>41298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357007</v>
      </c>
      <c r="V19" s="49">
        <v>227464</v>
      </c>
      <c r="W19" s="49">
        <v>113943</v>
      </c>
    </row>
    <row r="20" spans="1:23" x14ac:dyDescent="0.25">
      <c r="A20" s="49">
        <v>18</v>
      </c>
      <c r="B20" s="49" t="s">
        <v>80</v>
      </c>
      <c r="C20" s="49">
        <v>170500</v>
      </c>
      <c r="D20" s="49">
        <v>96610</v>
      </c>
      <c r="E20" s="49">
        <v>68665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64500</v>
      </c>
      <c r="M20" s="49">
        <v>47505</v>
      </c>
      <c r="N20" s="49">
        <v>13970</v>
      </c>
      <c r="O20" s="49">
        <v>73002</v>
      </c>
      <c r="P20" s="49">
        <v>47937</v>
      </c>
      <c r="Q20" s="49">
        <v>22760</v>
      </c>
      <c r="R20" s="49">
        <v>0</v>
      </c>
      <c r="S20" s="49">
        <v>0</v>
      </c>
      <c r="T20" s="49">
        <v>0</v>
      </c>
      <c r="U20" s="49">
        <v>308002</v>
      </c>
      <c r="V20" s="49">
        <v>192052</v>
      </c>
      <c r="W20" s="49">
        <v>105395</v>
      </c>
    </row>
    <row r="21" spans="1:23" x14ac:dyDescent="0.25">
      <c r="A21" s="49">
        <v>19</v>
      </c>
      <c r="B21" s="49" t="s">
        <v>81</v>
      </c>
      <c r="C21" s="49">
        <v>154002</v>
      </c>
      <c r="D21" s="49">
        <v>74727</v>
      </c>
      <c r="E21" s="49">
        <v>73320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60503</v>
      </c>
      <c r="M21" s="49">
        <v>31848</v>
      </c>
      <c r="N21" s="49">
        <v>26480</v>
      </c>
      <c r="O21" s="49">
        <v>74001</v>
      </c>
      <c r="P21" s="49">
        <v>50526</v>
      </c>
      <c r="Q21" s="49">
        <v>20675</v>
      </c>
      <c r="R21" s="49">
        <v>0</v>
      </c>
      <c r="S21" s="49">
        <v>0</v>
      </c>
      <c r="T21" s="49">
        <v>0</v>
      </c>
      <c r="U21" s="49">
        <v>288506</v>
      </c>
      <c r="V21" s="49">
        <v>157101</v>
      </c>
      <c r="W21" s="49">
        <v>120475</v>
      </c>
    </row>
    <row r="22" spans="1:23" x14ac:dyDescent="0.25">
      <c r="A22" s="49">
        <v>20</v>
      </c>
      <c r="B22" s="49" t="s">
        <v>82</v>
      </c>
      <c r="C22" s="49">
        <v>192501</v>
      </c>
      <c r="D22" s="49">
        <v>101761</v>
      </c>
      <c r="E22" s="49">
        <v>82365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33003</v>
      </c>
      <c r="M22" s="49">
        <v>21233</v>
      </c>
      <c r="N22" s="49">
        <v>10520</v>
      </c>
      <c r="O22" s="49">
        <v>123500</v>
      </c>
      <c r="P22" s="49">
        <v>78320</v>
      </c>
      <c r="Q22" s="49">
        <v>41250</v>
      </c>
      <c r="R22" s="49">
        <v>0</v>
      </c>
      <c r="S22" s="49">
        <v>0</v>
      </c>
      <c r="T22" s="49">
        <v>0</v>
      </c>
      <c r="U22" s="49">
        <v>349004</v>
      </c>
      <c r="V22" s="49">
        <v>201314</v>
      </c>
      <c r="W22" s="49">
        <v>134135</v>
      </c>
    </row>
    <row r="23" spans="1:23" x14ac:dyDescent="0.25">
      <c r="A23" s="49">
        <v>21</v>
      </c>
      <c r="B23" s="49" t="s">
        <v>83</v>
      </c>
      <c r="C23" s="49">
        <v>160502</v>
      </c>
      <c r="D23" s="49">
        <v>95012</v>
      </c>
      <c r="E23" s="49">
        <v>57965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52502</v>
      </c>
      <c r="M23" s="49">
        <v>33462</v>
      </c>
      <c r="N23" s="49">
        <v>16615</v>
      </c>
      <c r="O23" s="49">
        <v>64000</v>
      </c>
      <c r="P23" s="49">
        <v>37654</v>
      </c>
      <c r="Q23" s="49">
        <v>24196</v>
      </c>
      <c r="R23" s="49">
        <v>0</v>
      </c>
      <c r="S23" s="49">
        <v>0</v>
      </c>
      <c r="T23" s="49">
        <v>0</v>
      </c>
      <c r="U23" s="49">
        <v>277004</v>
      </c>
      <c r="V23" s="49">
        <v>166128</v>
      </c>
      <c r="W23" s="49">
        <v>98776</v>
      </c>
    </row>
    <row r="24" spans="1:23" x14ac:dyDescent="0.25">
      <c r="A24" s="49">
        <v>22</v>
      </c>
      <c r="B24" s="49" t="s">
        <v>84</v>
      </c>
      <c r="C24" s="49">
        <v>41501</v>
      </c>
      <c r="D24" s="49">
        <v>20961</v>
      </c>
      <c r="E24" s="49">
        <v>18865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80502</v>
      </c>
      <c r="M24" s="49">
        <v>37802</v>
      </c>
      <c r="N24" s="49">
        <v>40175</v>
      </c>
      <c r="O24" s="49">
        <v>77500</v>
      </c>
      <c r="P24" s="49">
        <v>51035</v>
      </c>
      <c r="Q24" s="49">
        <v>24785</v>
      </c>
      <c r="R24" s="49">
        <v>0</v>
      </c>
      <c r="S24" s="49">
        <v>0</v>
      </c>
      <c r="T24" s="49">
        <v>0</v>
      </c>
      <c r="U24" s="49">
        <v>199503</v>
      </c>
      <c r="V24" s="49">
        <v>109798</v>
      </c>
      <c r="W24" s="49">
        <v>83825</v>
      </c>
    </row>
    <row r="25" spans="1:23" x14ac:dyDescent="0.25">
      <c r="A25" s="49">
        <v>23</v>
      </c>
      <c r="B25" s="49" t="s">
        <v>85</v>
      </c>
      <c r="C25" s="49">
        <v>74000</v>
      </c>
      <c r="D25" s="49">
        <v>32355</v>
      </c>
      <c r="E25" s="49">
        <v>38545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30004</v>
      </c>
      <c r="M25" s="49">
        <v>12584</v>
      </c>
      <c r="N25" s="49">
        <v>16520</v>
      </c>
      <c r="O25" s="49">
        <v>102500</v>
      </c>
      <c r="P25" s="49">
        <v>62232</v>
      </c>
      <c r="Q25" s="49">
        <v>36843</v>
      </c>
      <c r="R25" s="49">
        <v>0</v>
      </c>
      <c r="S25" s="49">
        <v>0</v>
      </c>
      <c r="T25" s="49">
        <v>0</v>
      </c>
      <c r="U25" s="49">
        <v>206504</v>
      </c>
      <c r="V25" s="49">
        <v>107171</v>
      </c>
      <c r="W25" s="49">
        <v>91908</v>
      </c>
    </row>
    <row r="26" spans="1:23" x14ac:dyDescent="0.25">
      <c r="A26" s="49">
        <v>24</v>
      </c>
      <c r="B26" s="49" t="s">
        <v>86</v>
      </c>
      <c r="C26" s="49">
        <v>0</v>
      </c>
      <c r="D26" s="49">
        <v>0</v>
      </c>
      <c r="E26" s="49">
        <v>0</v>
      </c>
      <c r="F26" s="49">
        <v>88503</v>
      </c>
      <c r="G26" s="49">
        <v>45563</v>
      </c>
      <c r="H26" s="49">
        <v>38915</v>
      </c>
      <c r="I26" s="49">
        <v>0</v>
      </c>
      <c r="J26" s="49">
        <v>0</v>
      </c>
      <c r="K26" s="49">
        <v>0</v>
      </c>
      <c r="L26" s="49">
        <v>4002</v>
      </c>
      <c r="M26" s="49">
        <v>1562</v>
      </c>
      <c r="N26" s="49">
        <v>2440</v>
      </c>
      <c r="O26" s="49">
        <v>0</v>
      </c>
      <c r="P26" s="49">
        <v>0</v>
      </c>
      <c r="Q26" s="49">
        <v>0</v>
      </c>
      <c r="R26" s="49">
        <v>119502</v>
      </c>
      <c r="S26" s="49">
        <v>60570</v>
      </c>
      <c r="T26" s="49">
        <v>53407</v>
      </c>
      <c r="U26" s="49">
        <v>212007</v>
      </c>
      <c r="V26" s="49">
        <v>107695</v>
      </c>
      <c r="W26" s="49">
        <v>94762</v>
      </c>
    </row>
    <row r="27" spans="1:23" x14ac:dyDescent="0.25">
      <c r="A27" s="49">
        <v>25</v>
      </c>
      <c r="B27" s="49" t="s">
        <v>87</v>
      </c>
      <c r="C27" s="49">
        <v>22000</v>
      </c>
      <c r="D27" s="49">
        <v>10340</v>
      </c>
      <c r="E27" s="49">
        <v>10760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22502</v>
      </c>
      <c r="M27" s="49">
        <v>11462</v>
      </c>
      <c r="N27" s="49">
        <v>10115</v>
      </c>
      <c r="O27" s="49">
        <v>15000</v>
      </c>
      <c r="P27" s="49">
        <v>14900</v>
      </c>
      <c r="Q27" s="49">
        <v>-650</v>
      </c>
      <c r="R27" s="49">
        <v>0</v>
      </c>
      <c r="S27" s="49">
        <v>0</v>
      </c>
      <c r="T27" s="49">
        <v>0</v>
      </c>
      <c r="U27" s="49">
        <v>59502</v>
      </c>
      <c r="V27" s="49">
        <v>36702</v>
      </c>
      <c r="W27" s="49">
        <v>20225</v>
      </c>
    </row>
    <row r="28" spans="1:23" x14ac:dyDescent="0.25">
      <c r="A28" s="49">
        <v>26</v>
      </c>
      <c r="B28" s="49" t="s">
        <v>88</v>
      </c>
      <c r="C28" s="49">
        <v>57000</v>
      </c>
      <c r="D28" s="49">
        <v>33265</v>
      </c>
      <c r="E28" s="49">
        <v>21335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30004</v>
      </c>
      <c r="M28" s="49">
        <v>14794</v>
      </c>
      <c r="N28" s="49">
        <v>14510</v>
      </c>
      <c r="O28" s="49">
        <v>0</v>
      </c>
      <c r="P28" s="49">
        <v>0</v>
      </c>
      <c r="Q28" s="49">
        <v>0</v>
      </c>
      <c r="R28" s="49">
        <v>112500</v>
      </c>
      <c r="S28" s="49">
        <v>67124</v>
      </c>
      <c r="T28" s="49">
        <v>39751</v>
      </c>
      <c r="U28" s="49">
        <v>199504</v>
      </c>
      <c r="V28" s="49">
        <v>115183</v>
      </c>
      <c r="W28" s="49">
        <v>75596</v>
      </c>
    </row>
    <row r="29" spans="1:23" x14ac:dyDescent="0.25">
      <c r="A29" s="49">
        <v>27</v>
      </c>
      <c r="B29" s="49" t="s">
        <v>89</v>
      </c>
      <c r="C29" s="49">
        <v>0</v>
      </c>
      <c r="D29" s="49">
        <v>0</v>
      </c>
      <c r="E29" s="49">
        <v>0</v>
      </c>
      <c r="F29" s="49">
        <v>54000</v>
      </c>
      <c r="G29" s="49">
        <v>30190</v>
      </c>
      <c r="H29" s="49">
        <v>22160</v>
      </c>
      <c r="I29" s="49">
        <v>0</v>
      </c>
      <c r="J29" s="49">
        <v>0</v>
      </c>
      <c r="K29" s="49">
        <v>0</v>
      </c>
      <c r="L29" s="49">
        <v>4002</v>
      </c>
      <c r="M29" s="49">
        <v>1562</v>
      </c>
      <c r="N29" s="49">
        <v>2440</v>
      </c>
      <c r="O29" s="49">
        <v>0</v>
      </c>
      <c r="P29" s="49">
        <v>0</v>
      </c>
      <c r="Q29" s="49">
        <v>0</v>
      </c>
      <c r="R29" s="49">
        <v>24001</v>
      </c>
      <c r="S29" s="49">
        <v>12606</v>
      </c>
      <c r="T29" s="49">
        <v>10595</v>
      </c>
      <c r="U29" s="49">
        <v>82003</v>
      </c>
      <c r="V29" s="49">
        <v>44358</v>
      </c>
      <c r="W29" s="49">
        <v>35195</v>
      </c>
    </row>
    <row r="30" spans="1:23" x14ac:dyDescent="0.25">
      <c r="A30" s="49">
        <v>28</v>
      </c>
      <c r="B30" s="49" t="s">
        <v>90</v>
      </c>
      <c r="C30" s="49">
        <v>0</v>
      </c>
      <c r="D30" s="49">
        <v>0</v>
      </c>
      <c r="E30" s="49">
        <v>0</v>
      </c>
      <c r="F30" s="49">
        <v>8000</v>
      </c>
      <c r="G30" s="49">
        <v>2200</v>
      </c>
      <c r="H30" s="49">
        <v>5800</v>
      </c>
      <c r="I30" s="49">
        <v>0</v>
      </c>
      <c r="J30" s="49">
        <v>0</v>
      </c>
      <c r="K30" s="49">
        <v>0</v>
      </c>
      <c r="L30" s="49">
        <v>4005</v>
      </c>
      <c r="M30" s="49">
        <v>1595</v>
      </c>
      <c r="N30" s="49">
        <v>2410</v>
      </c>
      <c r="O30" s="49">
        <v>0</v>
      </c>
      <c r="P30" s="49">
        <v>0</v>
      </c>
      <c r="Q30" s="49">
        <v>0</v>
      </c>
      <c r="R30" s="49">
        <v>22000</v>
      </c>
      <c r="S30" s="49">
        <v>8850</v>
      </c>
      <c r="T30" s="49">
        <v>12450</v>
      </c>
      <c r="U30" s="49">
        <v>34005</v>
      </c>
      <c r="V30" s="49">
        <v>12645</v>
      </c>
      <c r="W30" s="49">
        <v>20660</v>
      </c>
    </row>
    <row r="31" spans="1:23" x14ac:dyDescent="0.25">
      <c r="A31" s="49">
        <v>29</v>
      </c>
      <c r="B31" s="49" t="s">
        <v>91</v>
      </c>
      <c r="C31" s="49">
        <v>22000</v>
      </c>
      <c r="D31" s="49">
        <v>9460</v>
      </c>
      <c r="E31" s="49">
        <v>11640</v>
      </c>
      <c r="F31" s="49">
        <v>27501</v>
      </c>
      <c r="G31" s="49">
        <v>8151</v>
      </c>
      <c r="H31" s="49">
        <v>18570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49500</v>
      </c>
      <c r="S31" s="49">
        <v>29250</v>
      </c>
      <c r="T31" s="49">
        <v>18720</v>
      </c>
      <c r="U31" s="49">
        <v>99001</v>
      </c>
      <c r="V31" s="49">
        <v>46861</v>
      </c>
      <c r="W31" s="49">
        <v>48930</v>
      </c>
    </row>
    <row r="32" spans="1:23" x14ac:dyDescent="0.25">
      <c r="A32" s="49">
        <v>30</v>
      </c>
      <c r="B32" s="49" t="s">
        <v>92</v>
      </c>
      <c r="C32" s="49">
        <v>0</v>
      </c>
      <c r="D32" s="49">
        <v>0</v>
      </c>
      <c r="E32" s="49">
        <v>0</v>
      </c>
      <c r="F32" s="49">
        <v>57500</v>
      </c>
      <c r="G32" s="49">
        <v>30145</v>
      </c>
      <c r="H32" s="49">
        <v>24880</v>
      </c>
      <c r="I32" s="49">
        <v>0</v>
      </c>
      <c r="J32" s="49">
        <v>0</v>
      </c>
      <c r="K32" s="49">
        <v>0</v>
      </c>
      <c r="L32" s="49">
        <v>32502</v>
      </c>
      <c r="M32" s="49">
        <v>18112</v>
      </c>
      <c r="N32" s="49">
        <v>13465</v>
      </c>
      <c r="O32" s="49">
        <v>26000</v>
      </c>
      <c r="P32" s="49">
        <v>13360</v>
      </c>
      <c r="Q32" s="49">
        <v>12640</v>
      </c>
      <c r="R32" s="49">
        <v>79500</v>
      </c>
      <c r="S32" s="49">
        <v>46510</v>
      </c>
      <c r="T32" s="49">
        <v>29960</v>
      </c>
      <c r="U32" s="49">
        <v>195502</v>
      </c>
      <c r="V32" s="49">
        <v>108127</v>
      </c>
      <c r="W32" s="49">
        <v>80945</v>
      </c>
    </row>
    <row r="33" spans="1:23" x14ac:dyDescent="0.25">
      <c r="A33" s="49">
        <v>31</v>
      </c>
      <c r="B33" s="49" t="s">
        <v>93</v>
      </c>
      <c r="C33" s="49">
        <v>0</v>
      </c>
      <c r="D33" s="49">
        <v>0</v>
      </c>
      <c r="E33" s="49">
        <v>0</v>
      </c>
      <c r="F33" s="49">
        <v>4000</v>
      </c>
      <c r="G33" s="49">
        <v>1540</v>
      </c>
      <c r="H33" s="49">
        <v>2460</v>
      </c>
      <c r="I33" s="49">
        <v>0</v>
      </c>
      <c r="J33" s="49">
        <v>0</v>
      </c>
      <c r="K33" s="49">
        <v>0</v>
      </c>
      <c r="L33" s="49">
        <v>57002</v>
      </c>
      <c r="M33" s="49">
        <v>27522</v>
      </c>
      <c r="N33" s="49">
        <v>27630</v>
      </c>
      <c r="O33" s="49">
        <v>0</v>
      </c>
      <c r="P33" s="49">
        <v>0</v>
      </c>
      <c r="Q33" s="49">
        <v>0</v>
      </c>
      <c r="R33" s="49">
        <v>33000</v>
      </c>
      <c r="S33" s="49">
        <v>15615</v>
      </c>
      <c r="T33" s="49">
        <v>15735</v>
      </c>
      <c r="U33" s="49">
        <v>94002</v>
      </c>
      <c r="V33" s="49">
        <v>44677</v>
      </c>
      <c r="W33" s="49">
        <v>45825</v>
      </c>
    </row>
    <row r="34" spans="1:23" x14ac:dyDescent="0.25">
      <c r="A34" s="53"/>
      <c r="B34" s="53"/>
      <c r="C34" s="53">
        <v>2279025</v>
      </c>
      <c r="D34" s="53">
        <v>1218638</v>
      </c>
      <c r="E34" s="53" t="s">
        <v>94</v>
      </c>
      <c r="F34" s="53">
        <v>239504</v>
      </c>
      <c r="G34" s="53">
        <v>117789</v>
      </c>
      <c r="H34" s="53" t="s">
        <v>95</v>
      </c>
      <c r="I34" s="53">
        <v>1375034</v>
      </c>
      <c r="J34" s="53">
        <v>751333</v>
      </c>
      <c r="K34" s="53" t="s">
        <v>96</v>
      </c>
      <c r="L34" s="53">
        <v>1745592</v>
      </c>
      <c r="M34" s="53">
        <v>935210</v>
      </c>
      <c r="N34" s="53" t="s">
        <v>97</v>
      </c>
      <c r="O34" s="53">
        <v>1121003</v>
      </c>
      <c r="P34" s="53">
        <v>696767</v>
      </c>
      <c r="Q34" s="53" t="s">
        <v>98</v>
      </c>
      <c r="R34" s="53">
        <v>440003</v>
      </c>
      <c r="S34" s="53">
        <v>240525</v>
      </c>
      <c r="T34" s="53" t="s">
        <v>99</v>
      </c>
      <c r="U34" s="53">
        <v>7200161</v>
      </c>
      <c r="V34" s="53">
        <v>3960262</v>
      </c>
      <c r="W34" s="53" t="s">
        <v>100</v>
      </c>
    </row>
    <row r="35" spans="1:23" x14ac:dyDescent="0.25">
      <c r="A35" s="53"/>
      <c r="B35" s="53"/>
      <c r="C35" s="133" t="s">
        <v>53</v>
      </c>
      <c r="D35" s="134"/>
      <c r="E35" s="135"/>
      <c r="F35" s="133" t="s">
        <v>54</v>
      </c>
      <c r="G35" s="134"/>
      <c r="H35" s="135"/>
      <c r="I35" s="133" t="s">
        <v>55</v>
      </c>
      <c r="J35" s="134"/>
      <c r="K35" s="135"/>
      <c r="L35" s="133" t="s">
        <v>56</v>
      </c>
      <c r="M35" s="134"/>
      <c r="N35" s="135"/>
      <c r="O35" s="133" t="s">
        <v>57</v>
      </c>
      <c r="P35" s="134"/>
      <c r="Q35" s="135"/>
      <c r="R35" s="133" t="s">
        <v>58</v>
      </c>
      <c r="S35" s="134"/>
      <c r="T35" s="135"/>
      <c r="U35" s="133" t="s">
        <v>59</v>
      </c>
      <c r="V35" s="134"/>
      <c r="W35" s="135"/>
    </row>
  </sheetData>
  <mergeCells count="14">
    <mergeCell ref="F35:H35"/>
    <mergeCell ref="C35:E35"/>
    <mergeCell ref="U1:W1"/>
    <mergeCell ref="U35:W35"/>
    <mergeCell ref="R35:T35"/>
    <mergeCell ref="O35:Q35"/>
    <mergeCell ref="L35:N35"/>
    <mergeCell ref="I35:K35"/>
    <mergeCell ref="L1:N1"/>
    <mergeCell ref="I1:K1"/>
    <mergeCell ref="F1:H1"/>
    <mergeCell ref="C1:E1"/>
    <mergeCell ref="O1:Q1"/>
    <mergeCell ref="R1:T1"/>
  </mergeCells>
  <pageMargins left="0.12" right="0.2" top="0.33" bottom="0.22" header="0.3" footer="0.3"/>
  <pageSetup paperSize="9" scale="5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5A90-4A0C-4413-B4A1-11CE66320B6C}">
  <dimension ref="P14:P15"/>
  <sheetViews>
    <sheetView workbookViewId="0">
      <selection activeCell="P15" sqref="P15"/>
    </sheetView>
  </sheetViews>
  <sheetFormatPr defaultRowHeight="15" x14ac:dyDescent="0.25"/>
  <cols>
    <col min="1" max="16384" width="9.140625" style="102"/>
  </cols>
  <sheetData>
    <row r="14" spans="16:16" x14ac:dyDescent="0.25">
      <c r="P14" s="102">
        <v>12500</v>
      </c>
    </row>
    <row r="15" spans="16:16" x14ac:dyDescent="0.25">
      <c r="P15" s="102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data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mgkandroid</dc:creator>
  <cp:lastModifiedBy>thomas</cp:lastModifiedBy>
  <cp:lastPrinted>2024-07-08T15:24:23Z</cp:lastPrinted>
  <dcterms:created xsi:type="dcterms:W3CDTF">2019-08-11T08:31:27Z</dcterms:created>
  <dcterms:modified xsi:type="dcterms:W3CDTF">2024-07-08T15:37:25Z</dcterms:modified>
</cp:coreProperties>
</file>