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 \tugas kerja'an\"/>
    </mc:Choice>
  </mc:AlternateContent>
  <xr:revisionPtr revIDLastSave="0" documentId="13_ncr:1_{447CF2B7-1095-4948-B02B-3FB7C0A662C2}" xr6:coauthVersionLast="45" xr6:coauthVersionMax="45" xr10:uidLastSave="{00000000-0000-0000-0000-000000000000}"/>
  <bookViews>
    <workbookView xWindow="-120" yWindow="-120" windowWidth="15600" windowHeight="11340" activeTab="4" xr2:uid="{00000000-000D-0000-FFFF-FFFF00000000}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5" l="1"/>
  <c r="W6" i="5"/>
  <c r="R6" i="5" l="1"/>
  <c r="F28" i="5"/>
  <c r="F30" i="5" s="1"/>
  <c r="W19" i="5"/>
  <c r="O18" i="5"/>
  <c r="N18" i="5"/>
  <c r="M18" i="5"/>
  <c r="L18" i="5"/>
  <c r="AE17" i="5"/>
  <c r="X17" i="5"/>
  <c r="V17" i="5"/>
  <c r="U17" i="5"/>
  <c r="T17" i="5"/>
  <c r="P17" i="5"/>
  <c r="AD17" i="5" s="1"/>
  <c r="AF17" i="5" s="1"/>
  <c r="AE16" i="5"/>
  <c r="X16" i="5"/>
  <c r="V16" i="5"/>
  <c r="U16" i="5"/>
  <c r="T16" i="5"/>
  <c r="P16" i="5"/>
  <c r="AD16" i="5" s="1"/>
  <c r="AF16" i="5" s="1"/>
  <c r="AE15" i="5"/>
  <c r="X15" i="5"/>
  <c r="W15" i="5"/>
  <c r="V15" i="5"/>
  <c r="U15" i="5"/>
  <c r="T15" i="5"/>
  <c r="R15" i="5"/>
  <c r="P15" i="5"/>
  <c r="AD15" i="5" s="1"/>
  <c r="AE14" i="5"/>
  <c r="X14" i="5"/>
  <c r="W14" i="5"/>
  <c r="V14" i="5"/>
  <c r="R14" i="5"/>
  <c r="P14" i="5"/>
  <c r="AD14" i="5" s="1"/>
  <c r="AE13" i="5"/>
  <c r="X13" i="5"/>
  <c r="W13" i="5"/>
  <c r="V13" i="5"/>
  <c r="T13" i="5"/>
  <c r="R13" i="5"/>
  <c r="P13" i="5"/>
  <c r="AD13" i="5" s="1"/>
  <c r="AF13" i="5" s="1"/>
  <c r="AE12" i="5"/>
  <c r="X12" i="5"/>
  <c r="W12" i="5"/>
  <c r="V12" i="5"/>
  <c r="T12" i="5"/>
  <c r="R12" i="5"/>
  <c r="P12" i="5"/>
  <c r="AD12" i="5" s="1"/>
  <c r="AE11" i="5"/>
  <c r="W11" i="5"/>
  <c r="V11" i="5"/>
  <c r="T11" i="5"/>
  <c r="R11" i="5"/>
  <c r="P11" i="5"/>
  <c r="AD11" i="5" s="1"/>
  <c r="AE10" i="5"/>
  <c r="W10" i="5"/>
  <c r="V10" i="5"/>
  <c r="T10" i="5"/>
  <c r="P10" i="5"/>
  <c r="AD10" i="5" s="1"/>
  <c r="AF10" i="5" s="1"/>
  <c r="AE9" i="5"/>
  <c r="W9" i="5"/>
  <c r="V9" i="5"/>
  <c r="T9" i="5"/>
  <c r="R9" i="5"/>
  <c r="P9" i="5"/>
  <c r="AD9" i="5" s="1"/>
  <c r="AE8" i="5"/>
  <c r="X8" i="5"/>
  <c r="V8" i="5"/>
  <c r="T8" i="5"/>
  <c r="R8" i="5"/>
  <c r="P8" i="5"/>
  <c r="AD8" i="5" s="1"/>
  <c r="AE7" i="5"/>
  <c r="X7" i="5"/>
  <c r="W7" i="5"/>
  <c r="V7" i="5"/>
  <c r="U7" i="5"/>
  <c r="T7" i="5"/>
  <c r="R7" i="5"/>
  <c r="P7" i="5"/>
  <c r="AD7" i="5" s="1"/>
  <c r="AE6" i="5"/>
  <c r="X6" i="5"/>
  <c r="V6" i="5"/>
  <c r="P6" i="5"/>
  <c r="AD6" i="5" s="1"/>
  <c r="AE5" i="5"/>
  <c r="X5" i="5"/>
  <c r="W5" i="5"/>
  <c r="V5" i="5"/>
  <c r="T5" i="5"/>
  <c r="R5" i="5"/>
  <c r="P5" i="5"/>
  <c r="U5" i="5" s="1"/>
  <c r="AF12" i="5" l="1"/>
  <c r="AF6" i="5"/>
  <c r="AF8" i="5"/>
  <c r="S6" i="5"/>
  <c r="AF7" i="5"/>
  <c r="U11" i="5"/>
  <c r="AF11" i="5"/>
  <c r="AF9" i="5"/>
  <c r="P18" i="5"/>
  <c r="F31" i="5" s="1"/>
  <c r="F32" i="5" s="1"/>
  <c r="V18" i="5"/>
  <c r="W18" i="5"/>
  <c r="T18" i="5"/>
  <c r="X18" i="5"/>
  <c r="AF15" i="5"/>
  <c r="L21" i="5"/>
  <c r="U12" i="5"/>
  <c r="AF14" i="5"/>
  <c r="R18" i="5"/>
  <c r="U8" i="5"/>
  <c r="U6" i="5"/>
  <c r="AD5" i="5"/>
  <c r="AF5" i="5" s="1"/>
  <c r="S8" i="5"/>
  <c r="S9" i="5"/>
  <c r="U9" i="5"/>
  <c r="U10" i="5"/>
  <c r="S11" i="5"/>
  <c r="S12" i="5"/>
  <c r="S13" i="5"/>
  <c r="U13" i="5"/>
  <c r="U14" i="5"/>
  <c r="S16" i="5"/>
  <c r="S17" i="5"/>
  <c r="L19" i="5"/>
  <c r="E24" i="5" s="1"/>
  <c r="Q5" i="5" s="1"/>
  <c r="F28" i="4"/>
  <c r="F30" i="4" s="1"/>
  <c r="W19" i="4"/>
  <c r="O18" i="4"/>
  <c r="N18" i="4"/>
  <c r="M18" i="4"/>
  <c r="L18" i="4"/>
  <c r="AE17" i="4"/>
  <c r="X17" i="4"/>
  <c r="V17" i="4"/>
  <c r="U17" i="4"/>
  <c r="T17" i="4"/>
  <c r="P17" i="4"/>
  <c r="AD17" i="4" s="1"/>
  <c r="AE16" i="4"/>
  <c r="X16" i="4"/>
  <c r="V16" i="4"/>
  <c r="U16" i="4"/>
  <c r="T16" i="4"/>
  <c r="P16" i="4"/>
  <c r="S16" i="4" s="1"/>
  <c r="AE15" i="4"/>
  <c r="X15" i="4"/>
  <c r="W15" i="4"/>
  <c r="V15" i="4"/>
  <c r="T15" i="4"/>
  <c r="R15" i="4"/>
  <c r="P15" i="4"/>
  <c r="AD15" i="4" s="1"/>
  <c r="AE14" i="4"/>
  <c r="X14" i="4"/>
  <c r="W14" i="4"/>
  <c r="V14" i="4"/>
  <c r="T14" i="4"/>
  <c r="R14" i="4"/>
  <c r="P14" i="4"/>
  <c r="AD14" i="4" s="1"/>
  <c r="AE13" i="4"/>
  <c r="X13" i="4"/>
  <c r="W13" i="4"/>
  <c r="V13" i="4"/>
  <c r="T13" i="4"/>
  <c r="R13" i="4"/>
  <c r="P13" i="4"/>
  <c r="S13" i="4" s="1"/>
  <c r="AE12" i="4"/>
  <c r="X12" i="4"/>
  <c r="W12" i="4"/>
  <c r="V12" i="4"/>
  <c r="T12" i="4"/>
  <c r="R12" i="4"/>
  <c r="P12" i="4"/>
  <c r="S12" i="4" s="1"/>
  <c r="AE11" i="4"/>
  <c r="W11" i="4"/>
  <c r="V11" i="4"/>
  <c r="U11" i="4"/>
  <c r="T11" i="4"/>
  <c r="R11" i="4"/>
  <c r="P11" i="4"/>
  <c r="S11" i="4" s="1"/>
  <c r="AE10" i="4"/>
  <c r="W10" i="4"/>
  <c r="V10" i="4"/>
  <c r="T10" i="4"/>
  <c r="P10" i="4"/>
  <c r="AD10" i="4" s="1"/>
  <c r="AF10" i="4" s="1"/>
  <c r="AE9" i="4"/>
  <c r="W9" i="4"/>
  <c r="V9" i="4"/>
  <c r="T9" i="4"/>
  <c r="R9" i="4"/>
  <c r="P9" i="4"/>
  <c r="AD9" i="4" s="1"/>
  <c r="AF9" i="4" s="1"/>
  <c r="AE8" i="4"/>
  <c r="X8" i="4"/>
  <c r="V8" i="4"/>
  <c r="U8" i="4"/>
  <c r="T8" i="4"/>
  <c r="R8" i="4"/>
  <c r="P8" i="4"/>
  <c r="AD8" i="4" s="1"/>
  <c r="AE7" i="4"/>
  <c r="X7" i="4"/>
  <c r="W7" i="4"/>
  <c r="V7" i="4"/>
  <c r="U7" i="4"/>
  <c r="T7" i="4"/>
  <c r="R7" i="4"/>
  <c r="P7" i="4"/>
  <c r="S7" i="4" s="1"/>
  <c r="AE6" i="4"/>
  <c r="X6" i="4"/>
  <c r="V6" i="4"/>
  <c r="U6" i="4"/>
  <c r="P6" i="4"/>
  <c r="AD6" i="4" s="1"/>
  <c r="AF6" i="4" s="1"/>
  <c r="AE5" i="4"/>
  <c r="X5" i="4"/>
  <c r="W5" i="4"/>
  <c r="V5" i="4"/>
  <c r="T5" i="4"/>
  <c r="R5" i="4"/>
  <c r="P5" i="4"/>
  <c r="AD5" i="4" s="1"/>
  <c r="AF5" i="4" s="1"/>
  <c r="F28" i="3"/>
  <c r="F30" i="3" s="1"/>
  <c r="W19" i="3"/>
  <c r="O18" i="3"/>
  <c r="N18" i="3"/>
  <c r="M18" i="3"/>
  <c r="L18" i="3"/>
  <c r="AE17" i="3"/>
  <c r="X17" i="3"/>
  <c r="V17" i="3"/>
  <c r="U17" i="3"/>
  <c r="T17" i="3"/>
  <c r="P17" i="3"/>
  <c r="AD17" i="3" s="1"/>
  <c r="AF17" i="3" s="1"/>
  <c r="AE16" i="3"/>
  <c r="X16" i="3"/>
  <c r="V16" i="3"/>
  <c r="U16" i="3"/>
  <c r="T16" i="3"/>
  <c r="R16" i="3"/>
  <c r="P16" i="3"/>
  <c r="AD16" i="3" s="1"/>
  <c r="AE15" i="3"/>
  <c r="X15" i="3"/>
  <c r="W15" i="3"/>
  <c r="V15" i="3"/>
  <c r="T15" i="3"/>
  <c r="R15" i="3"/>
  <c r="P15" i="3"/>
  <c r="AD15" i="3" s="1"/>
  <c r="AE14" i="3"/>
  <c r="X14" i="3"/>
  <c r="W14" i="3"/>
  <c r="V14" i="3"/>
  <c r="T14" i="3"/>
  <c r="R14" i="3"/>
  <c r="P14" i="3"/>
  <c r="S14" i="3" s="1"/>
  <c r="AE13" i="3"/>
  <c r="X13" i="3"/>
  <c r="W13" i="3"/>
  <c r="V13" i="3"/>
  <c r="T13" i="3"/>
  <c r="R13" i="3"/>
  <c r="P13" i="3"/>
  <c r="S13" i="3" s="1"/>
  <c r="AE12" i="3"/>
  <c r="X12" i="3"/>
  <c r="W12" i="3"/>
  <c r="V12" i="3"/>
  <c r="T12" i="3"/>
  <c r="R12" i="3"/>
  <c r="P12" i="3"/>
  <c r="U12" i="3" s="1"/>
  <c r="AE11" i="3"/>
  <c r="W11" i="3"/>
  <c r="V11" i="3"/>
  <c r="U11" i="3"/>
  <c r="T11" i="3"/>
  <c r="R11" i="3"/>
  <c r="P11" i="3"/>
  <c r="AD11" i="3" s="1"/>
  <c r="AE10" i="3"/>
  <c r="W10" i="3"/>
  <c r="V10" i="3"/>
  <c r="T10" i="3"/>
  <c r="P10" i="3"/>
  <c r="AD10" i="3" s="1"/>
  <c r="AE9" i="3"/>
  <c r="W9" i="3"/>
  <c r="V9" i="3"/>
  <c r="T9" i="3"/>
  <c r="R9" i="3"/>
  <c r="P9" i="3"/>
  <c r="S9" i="3" s="1"/>
  <c r="AE8" i="3"/>
  <c r="X8" i="3"/>
  <c r="V8" i="3"/>
  <c r="U8" i="3"/>
  <c r="T8" i="3"/>
  <c r="R8" i="3"/>
  <c r="P8" i="3"/>
  <c r="S8" i="3" s="1"/>
  <c r="AE7" i="3"/>
  <c r="X7" i="3"/>
  <c r="W7" i="3"/>
  <c r="V7" i="3"/>
  <c r="U7" i="3"/>
  <c r="T7" i="3"/>
  <c r="R7" i="3"/>
  <c r="P7" i="3"/>
  <c r="S7" i="3" s="1"/>
  <c r="AE6" i="3"/>
  <c r="X6" i="3"/>
  <c r="V6" i="3"/>
  <c r="U6" i="3"/>
  <c r="P6" i="3"/>
  <c r="AD6" i="3" s="1"/>
  <c r="AF6" i="3" s="1"/>
  <c r="AE5" i="3"/>
  <c r="X5" i="3"/>
  <c r="W5" i="3"/>
  <c r="V5" i="3"/>
  <c r="T5" i="3"/>
  <c r="R5" i="3"/>
  <c r="P5" i="3"/>
  <c r="AD5" i="3" s="1"/>
  <c r="P6" i="1"/>
  <c r="R17" i="1"/>
  <c r="F28" i="1"/>
  <c r="U15" i="3" l="1"/>
  <c r="U10" i="3"/>
  <c r="AF16" i="3"/>
  <c r="AF15" i="3"/>
  <c r="S6" i="4"/>
  <c r="X18" i="3"/>
  <c r="W18" i="3"/>
  <c r="S5" i="4"/>
  <c r="U13" i="4"/>
  <c r="U5" i="3"/>
  <c r="AD8" i="3"/>
  <c r="AF8" i="3" s="1"/>
  <c r="AF10" i="3"/>
  <c r="AF17" i="4"/>
  <c r="U18" i="5"/>
  <c r="Y5" i="5"/>
  <c r="Q17" i="5"/>
  <c r="Y17" i="5" s="1"/>
  <c r="Q16" i="5"/>
  <c r="Y16" i="5" s="1"/>
  <c r="Q15" i="5"/>
  <c r="Y15" i="5" s="1"/>
  <c r="Q14" i="5"/>
  <c r="Y14" i="5" s="1"/>
  <c r="Q13" i="5"/>
  <c r="Y13" i="5" s="1"/>
  <c r="Q12" i="5"/>
  <c r="Y12" i="5" s="1"/>
  <c r="Q11" i="5"/>
  <c r="Y11" i="5" s="1"/>
  <c r="Q10" i="5"/>
  <c r="Y10" i="5" s="1"/>
  <c r="Q9" i="5"/>
  <c r="Y9" i="5" s="1"/>
  <c r="Q8" i="5"/>
  <c r="Y8" i="5" s="1"/>
  <c r="Q7" i="5"/>
  <c r="Y7" i="5" s="1"/>
  <c r="Q6" i="5"/>
  <c r="Y6" i="5" s="1"/>
  <c r="S18" i="5"/>
  <c r="AF15" i="4"/>
  <c r="S15" i="4"/>
  <c r="S14" i="4"/>
  <c r="T18" i="4"/>
  <c r="AF8" i="4"/>
  <c r="AF14" i="4"/>
  <c r="U15" i="4"/>
  <c r="AD16" i="4"/>
  <c r="AF16" i="4" s="1"/>
  <c r="X18" i="4"/>
  <c r="V18" i="4"/>
  <c r="W18" i="4"/>
  <c r="U12" i="4"/>
  <c r="AD12" i="4"/>
  <c r="AF12" i="4" s="1"/>
  <c r="AD11" i="4"/>
  <c r="AF11" i="4" s="1"/>
  <c r="U10" i="4"/>
  <c r="S9" i="4"/>
  <c r="S8" i="4"/>
  <c r="L21" i="4"/>
  <c r="L19" i="4"/>
  <c r="E24" i="4" s="1"/>
  <c r="Q10" i="4" s="1"/>
  <c r="Y10" i="4" s="1"/>
  <c r="R18" i="4"/>
  <c r="S17" i="4"/>
  <c r="U5" i="4"/>
  <c r="AD7" i="4"/>
  <c r="AF7" i="4" s="1"/>
  <c r="U9" i="4"/>
  <c r="AD13" i="4"/>
  <c r="AF13" i="4" s="1"/>
  <c r="U14" i="4"/>
  <c r="P18" i="4"/>
  <c r="F31" i="4" s="1"/>
  <c r="F32" i="4" s="1"/>
  <c r="AF5" i="3"/>
  <c r="S16" i="3"/>
  <c r="S15" i="3"/>
  <c r="U13" i="3"/>
  <c r="AD13" i="3"/>
  <c r="AF13" i="3" s="1"/>
  <c r="AD12" i="3"/>
  <c r="AF12" i="3" s="1"/>
  <c r="S12" i="3"/>
  <c r="AF11" i="3"/>
  <c r="S11" i="3"/>
  <c r="AD9" i="3"/>
  <c r="AF9" i="3" s="1"/>
  <c r="U9" i="3"/>
  <c r="V18" i="3"/>
  <c r="AD7" i="3"/>
  <c r="AF7" i="3" s="1"/>
  <c r="T18" i="3"/>
  <c r="L19" i="3"/>
  <c r="E24" i="3" s="1"/>
  <c r="Q16" i="3" s="1"/>
  <c r="R18" i="3"/>
  <c r="L21" i="3"/>
  <c r="P18" i="3"/>
  <c r="F31" i="3" s="1"/>
  <c r="F32" i="3" s="1"/>
  <c r="S17" i="3"/>
  <c r="U14" i="3"/>
  <c r="S5" i="3"/>
  <c r="S6" i="3"/>
  <c r="AD14" i="3"/>
  <c r="AF14" i="3" s="1"/>
  <c r="I4" i="2"/>
  <c r="I3" i="2"/>
  <c r="Y18" i="5" l="1"/>
  <c r="Q18" i="5"/>
  <c r="S18" i="4"/>
  <c r="Q7" i="4"/>
  <c r="Y7" i="4" s="1"/>
  <c r="Q17" i="4"/>
  <c r="Y17" i="4" s="1"/>
  <c r="Q9" i="4"/>
  <c r="Y9" i="4" s="1"/>
  <c r="Q6" i="4"/>
  <c r="Y6" i="4" s="1"/>
  <c r="Q14" i="4"/>
  <c r="Y14" i="4" s="1"/>
  <c r="Q8" i="4"/>
  <c r="Y8" i="4" s="1"/>
  <c r="Q11" i="4"/>
  <c r="Y11" i="4" s="1"/>
  <c r="Q15" i="4"/>
  <c r="Y15" i="4" s="1"/>
  <c r="Q13" i="4"/>
  <c r="Y13" i="4" s="1"/>
  <c r="Q12" i="4"/>
  <c r="Y12" i="4" s="1"/>
  <c r="Q5" i="4"/>
  <c r="Y5" i="4" s="1"/>
  <c r="Q16" i="4"/>
  <c r="Y16" i="4" s="1"/>
  <c r="U18" i="4"/>
  <c r="Y16" i="3"/>
  <c r="Q15" i="3"/>
  <c r="Y15" i="3" s="1"/>
  <c r="U18" i="3"/>
  <c r="Q17" i="3"/>
  <c r="Y17" i="3" s="1"/>
  <c r="Q10" i="3"/>
  <c r="Y10" i="3" s="1"/>
  <c r="Q11" i="3"/>
  <c r="Y11" i="3" s="1"/>
  <c r="Q9" i="3"/>
  <c r="Y9" i="3" s="1"/>
  <c r="Q14" i="3"/>
  <c r="Q13" i="3"/>
  <c r="Y13" i="3" s="1"/>
  <c r="Q12" i="3"/>
  <c r="Y12" i="3" s="1"/>
  <c r="Q8" i="3"/>
  <c r="Y8" i="3" s="1"/>
  <c r="Q7" i="3"/>
  <c r="Y7" i="3" s="1"/>
  <c r="Q6" i="3"/>
  <c r="Y6" i="3" s="1"/>
  <c r="Q5" i="3"/>
  <c r="S18" i="3"/>
  <c r="Y14" i="3"/>
  <c r="W19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Q18" i="4" l="1"/>
  <c r="Y18" i="4"/>
  <c r="Q18" i="3"/>
  <c r="Y5" i="3"/>
  <c r="Y18" i="3" s="1"/>
  <c r="P10" i="1"/>
  <c r="S10" i="1" s="1"/>
  <c r="AD10" i="1" l="1"/>
  <c r="AF10" i="1" s="1"/>
  <c r="P9" i="1"/>
  <c r="S9" i="1" s="1"/>
  <c r="M18" i="1"/>
  <c r="N18" i="1"/>
  <c r="O18" i="1"/>
  <c r="L18" i="1"/>
  <c r="P7" i="1"/>
  <c r="S7" i="1" s="1"/>
  <c r="P17" i="1"/>
  <c r="S17" i="1" s="1"/>
  <c r="T17" i="1"/>
  <c r="U17" i="1"/>
  <c r="V17" i="1"/>
  <c r="X17" i="1"/>
  <c r="L19" i="1" l="1"/>
  <c r="E24" i="1" s="1"/>
  <c r="L21" i="1"/>
  <c r="AD17" i="1"/>
  <c r="AF17" i="1" s="1"/>
  <c r="AD7" i="1"/>
  <c r="AF7" i="1" s="1"/>
  <c r="AD9" i="1"/>
  <c r="AF9" i="1" s="1"/>
  <c r="X16" i="1"/>
  <c r="V16" i="1"/>
  <c r="U16" i="1"/>
  <c r="T16" i="1"/>
  <c r="R16" i="1"/>
  <c r="P16" i="1"/>
  <c r="S16" i="1" s="1"/>
  <c r="F30" i="1"/>
  <c r="X15" i="1"/>
  <c r="W15" i="1"/>
  <c r="V15" i="1"/>
  <c r="T15" i="1"/>
  <c r="R15" i="1"/>
  <c r="P15" i="1"/>
  <c r="S15" i="1" s="1"/>
  <c r="X14" i="1"/>
  <c r="W14" i="1"/>
  <c r="V14" i="1"/>
  <c r="T14" i="1"/>
  <c r="R14" i="1"/>
  <c r="P14" i="1"/>
  <c r="S14" i="1" s="1"/>
  <c r="X13" i="1"/>
  <c r="W13" i="1"/>
  <c r="V13" i="1"/>
  <c r="T13" i="1"/>
  <c r="R13" i="1"/>
  <c r="P13" i="1"/>
  <c r="X12" i="1"/>
  <c r="W12" i="1"/>
  <c r="V12" i="1"/>
  <c r="T12" i="1"/>
  <c r="R12" i="1"/>
  <c r="P12" i="1"/>
  <c r="S12" i="1" s="1"/>
  <c r="W11" i="1"/>
  <c r="V11" i="1"/>
  <c r="U11" i="1"/>
  <c r="T11" i="1"/>
  <c r="R11" i="1"/>
  <c r="P11" i="1"/>
  <c r="S11" i="1" s="1"/>
  <c r="W10" i="1"/>
  <c r="V10" i="1"/>
  <c r="T10" i="1"/>
  <c r="U10" i="1"/>
  <c r="W9" i="1"/>
  <c r="V9" i="1"/>
  <c r="T9" i="1"/>
  <c r="R9" i="1"/>
  <c r="X8" i="1"/>
  <c r="V8" i="1"/>
  <c r="U8" i="1"/>
  <c r="T8" i="1"/>
  <c r="R8" i="1"/>
  <c r="P8" i="1"/>
  <c r="S8" i="1" s="1"/>
  <c r="X7" i="1"/>
  <c r="W7" i="1"/>
  <c r="V7" i="1"/>
  <c r="T7" i="1"/>
  <c r="R7" i="1"/>
  <c r="X6" i="1"/>
  <c r="V6" i="1"/>
  <c r="S6" i="1"/>
  <c r="X5" i="1"/>
  <c r="W5" i="1"/>
  <c r="V5" i="1"/>
  <c r="U5" i="1"/>
  <c r="T5" i="1"/>
  <c r="R5" i="1"/>
  <c r="P5" i="1"/>
  <c r="S5" i="1" s="1"/>
  <c r="S13" i="1" l="1"/>
  <c r="Q13" i="1"/>
  <c r="X18" i="1"/>
  <c r="U13" i="1"/>
  <c r="Q5" i="1"/>
  <c r="Q16" i="1"/>
  <c r="Y16" i="1" s="1"/>
  <c r="Q10" i="1"/>
  <c r="Q6" i="1"/>
  <c r="Q14" i="1"/>
  <c r="Q9" i="1"/>
  <c r="Q7" i="1"/>
  <c r="Q11" i="1"/>
  <c r="Q8" i="1"/>
  <c r="Q15" i="1"/>
  <c r="Q12" i="1"/>
  <c r="Q17" i="1"/>
  <c r="Y17" i="1" s="1"/>
  <c r="U6" i="1"/>
  <c r="AD16" i="1"/>
  <c r="AF16" i="1" s="1"/>
  <c r="U15" i="1"/>
  <c r="AD15" i="1"/>
  <c r="AF15" i="1" s="1"/>
  <c r="AD14" i="1"/>
  <c r="AF14" i="1" s="1"/>
  <c r="AD13" i="1"/>
  <c r="AF13" i="1" s="1"/>
  <c r="U12" i="1"/>
  <c r="AD12" i="1"/>
  <c r="AF12" i="1" s="1"/>
  <c r="AD11" i="1"/>
  <c r="AF11" i="1" s="1"/>
  <c r="AD8" i="1"/>
  <c r="AF8" i="1" s="1"/>
  <c r="AD6" i="1"/>
  <c r="AF6" i="1" s="1"/>
  <c r="AD5" i="1"/>
  <c r="AF5" i="1" s="1"/>
  <c r="T18" i="1"/>
  <c r="W18" i="1"/>
  <c r="U14" i="1"/>
  <c r="V18" i="1"/>
  <c r="P18" i="1"/>
  <c r="F31" i="1" s="1"/>
  <c r="F32" i="1" s="1"/>
  <c r="R18" i="1"/>
  <c r="U7" i="1"/>
  <c r="U9" i="1"/>
  <c r="U18" i="1" l="1"/>
  <c r="S18" i="1"/>
  <c r="Y14" i="1"/>
  <c r="Y11" i="1"/>
  <c r="Y7" i="1"/>
  <c r="Y9" i="1"/>
  <c r="Y5" i="1" l="1"/>
  <c r="Y6" i="1"/>
  <c r="Y13" i="1"/>
  <c r="Y10" i="1"/>
  <c r="Y15" i="1"/>
  <c r="Y12" i="1"/>
  <c r="Y8" i="1"/>
  <c r="Q18" i="1" l="1"/>
  <c r="Y18" i="1"/>
</calcChain>
</file>

<file path=xl/sharedStrings.xml><?xml version="1.0" encoding="utf-8"?>
<sst xmlns="http://schemas.openxmlformats.org/spreadsheetml/2006/main" count="336" uniqueCount="66">
  <si>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</si>
  <si>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</si>
  <si>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</si>
  <si>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</si>
  <si>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</si>
  <si>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</si>
  <si>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</si>
  <si>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</si>
  <si>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</si>
  <si>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</si>
  <si>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</si>
  <si>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</si>
  <si>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</si>
  <si>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</si>
  <si>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</si>
  <si>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</si>
  <si>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</si>
  <si>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</si>
  <si>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</si>
  <si>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</si>
  <si>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</si>
  <si>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</si>
  <si>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</si>
  <si>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</si>
  <si>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</si>
  <si>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</si>
  <si>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</si>
  <si>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</si>
  <si>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</si>
  <si>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</si>
  <si>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</si>
  <si>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</si>
  <si>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</si>
  <si>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</si>
  <si>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</si>
  <si>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</si>
  <si>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</si>
  <si>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</si>
  <si>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</si>
  <si>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</si>
  <si>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</si>
  <si>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</si>
  <si>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</si>
  <si>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</si>
  <si>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</si>
  <si>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</si>
  <si>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</si>
  <si>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</si>
  <si>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</si>
  <si>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</si>
  <si>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</si>
  <si>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</si>
  <si>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</si>
  <si>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</si>
  <si>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</si>
  <si>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</si>
  <si>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</si>
  <si>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</si>
  <si>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</si>
  <si>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</si>
  <si>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</si>
  <si>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</si>
  <si>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salsa</t>
  </si>
  <si>
    <t>Gilang</t>
  </si>
  <si>
    <t>Yulika</t>
  </si>
  <si>
    <t>pelatihan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</si>
</sst>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7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44927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 x14ac:dyDescent="0.25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2181</v>
      </c>
      <c r="M19" s="74"/>
      <c r="N19" s="74"/>
      <c r="W19" s="76">
        <f ca="1">NOW()</f>
        <v>45450.688913541664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183.40210912425493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B27:E27"/>
    <mergeCell ref="W19:X19"/>
    <mergeCell ref="E24:F24"/>
    <mergeCell ref="B29:E29"/>
    <mergeCell ref="B32:E32"/>
    <mergeCell ref="B31:E31"/>
    <mergeCell ref="B28:E28"/>
    <mergeCell ref="B30:E30"/>
    <mergeCell ref="L19:N19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zoomScale="40" zoomScaleNormal="40" workbookViewId="0">
      <selection activeCell="Y30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44986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60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 x14ac:dyDescent="0.25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 x14ac:dyDescent="0.25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 x14ac:dyDescent="0.25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2096</v>
      </c>
      <c r="M19" s="74"/>
      <c r="N19" s="74"/>
      <c r="W19" s="76">
        <f ca="1">NOW()</f>
        <v>45450.688913541664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190.83969465648855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45017</v>
      </c>
      <c r="C3" s="75"/>
      <c r="D3" s="75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 x14ac:dyDescent="0.25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 x14ac:dyDescent="0.25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 x14ac:dyDescent="0.25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 x14ac:dyDescent="0.25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 x14ac:dyDescent="0.25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 x14ac:dyDescent="0.25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 x14ac:dyDescent="0.25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 x14ac:dyDescent="0.25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 x14ac:dyDescent="0.25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3">
        <f>L18+M18+N18</f>
        <v>2068</v>
      </c>
      <c r="M19" s="74"/>
      <c r="N19" s="74"/>
      <c r="W19" s="76">
        <f ca="1">NOW()</f>
        <v>45450.688913541664</v>
      </c>
      <c r="X19" s="76"/>
    </row>
    <row r="20" spans="1:32" ht="26.1" hidden="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 x14ac:dyDescent="0.25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 x14ac:dyDescent="0.25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 x14ac:dyDescent="0.25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 x14ac:dyDescent="0.25">
      <c r="A24" s="1"/>
      <c r="B24" s="46"/>
      <c r="C24" s="46" t="s">
        <v>33</v>
      </c>
      <c r="D24" s="46"/>
      <c r="E24" s="77">
        <f>IF(L19&gt;0,data!F3/L19)</f>
        <v>193.42359767891682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 x14ac:dyDescent="0.25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 x14ac:dyDescent="0.25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 x14ac:dyDescent="0.25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 x14ac:dyDescent="0.25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 x14ac:dyDescent="0.25">
      <c r="A31" s="1"/>
      <c r="B31" s="71" t="s">
        <v>40</v>
      </c>
      <c r="C31" s="71"/>
      <c r="D31" s="71"/>
      <c r="E31" s="71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 x14ac:dyDescent="0.25">
      <c r="A32" s="1"/>
      <c r="B32" s="71" t="s">
        <v>41</v>
      </c>
      <c r="C32" s="71"/>
      <c r="D32" s="71"/>
      <c r="E32" s="71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 x14ac:dyDescent="0.25"/>
    <row r="34" ht="26.1" customHeight="1" x14ac:dyDescent="0.25"/>
    <row r="35" ht="26.1" customHeight="1" x14ac:dyDescent="0.25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4"/>
  <sheetViews>
    <sheetView workbookViewId="0">
      <selection activeCell="F3" sqref="F3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 x14ac:dyDescent="0.25">
      <c r="A3">
        <v>31000</v>
      </c>
      <c r="B3">
        <v>30000</v>
      </c>
      <c r="F3">
        <v>400000</v>
      </c>
      <c r="I3" s="56">
        <f>Sheet1!B3</f>
        <v>44927</v>
      </c>
    </row>
    <row r="4" spans="1:10" x14ac:dyDescent="0.25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tabSelected="1" topLeftCell="D1" zoomScale="70" zoomScaleNormal="70" workbookViewId="0">
      <selection activeCell="K14" sqref="K14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 x14ac:dyDescent="0.2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 x14ac:dyDescent="0.4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 x14ac:dyDescent="0.4">
      <c r="A3" s="19"/>
      <c r="B3" s="75">
        <v>45413</v>
      </c>
      <c r="C3" s="75"/>
      <c r="D3" s="75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 x14ac:dyDescent="0.2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 x14ac:dyDescent="0.25">
      <c r="A5" s="1"/>
      <c r="B5" s="2">
        <v>1</v>
      </c>
      <c r="C5" s="4" t="s">
        <v>63</v>
      </c>
      <c r="D5" s="4" t="s">
        <v>25</v>
      </c>
      <c r="E5" s="2"/>
      <c r="F5" s="2"/>
      <c r="G5" s="2"/>
      <c r="H5" s="2"/>
      <c r="I5" s="3" t="s">
        <v>50</v>
      </c>
      <c r="J5" s="2">
        <v>1</v>
      </c>
      <c r="K5" s="2"/>
      <c r="L5" s="26">
        <v>0</v>
      </c>
      <c r="M5" s="26">
        <v>0</v>
      </c>
      <c r="N5" s="26">
        <v>80</v>
      </c>
      <c r="O5" s="26"/>
      <c r="P5" s="47">
        <f t="shared" ref="P5:P17" si="0">SUM(L5:O5)</f>
        <v>80</v>
      </c>
      <c r="Q5" s="47">
        <f>((data!$A$3/8)*L5)+((data!$B$3/8)*(M5+N5+O5))+(P5*$E$24)</f>
        <v>314466.54611211573</v>
      </c>
      <c r="R5" s="47">
        <f t="shared" ref="R5:R15" si="1">IF(D5="Percobaan",0,IF(AND(E5="",G5&gt;0,H5="ok"),100000,IF(AND(E5="",G5&gt;0,H5=""),50000,IF(AND(E5=""),100000,0))))</f>
        <v>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0</v>
      </c>
      <c r="V5" s="47">
        <f t="shared" ref="V5:V17" si="4">J5*-12500</f>
        <v>-12500</v>
      </c>
      <c r="W5" s="47">
        <f t="shared" ref="W5:W7" si="5">IF(K5="ok",50000+AA5,0+AA5)</f>
        <v>0</v>
      </c>
      <c r="X5" s="47">
        <f t="shared" ref="X5:X8" si="6">AC5</f>
        <v>0</v>
      </c>
      <c r="Y5" s="47">
        <f t="shared" ref="Y5:Y16" si="7">CEILING(SUM(Q5:X5),500)</f>
        <v>302000</v>
      </c>
      <c r="AD5">
        <f>P5/8</f>
        <v>10</v>
      </c>
      <c r="AE5">
        <f>O5/8</f>
        <v>0</v>
      </c>
      <c r="AF5">
        <f>AD5-AE5</f>
        <v>10</v>
      </c>
    </row>
    <row r="6" spans="1:37" ht="26.1" customHeight="1" x14ac:dyDescent="0.25">
      <c r="A6" s="1"/>
      <c r="B6" s="41">
        <v>2</v>
      </c>
      <c r="C6" s="42" t="s">
        <v>49</v>
      </c>
      <c r="D6" s="43" t="s">
        <v>3</v>
      </c>
      <c r="E6" s="44"/>
      <c r="F6" s="44"/>
      <c r="G6" s="44">
        <v>1</v>
      </c>
      <c r="H6" s="44"/>
      <c r="I6" s="44" t="s">
        <v>52</v>
      </c>
      <c r="J6" s="41">
        <v>3</v>
      </c>
      <c r="K6" s="44" t="s">
        <v>23</v>
      </c>
      <c r="L6" s="48">
        <v>23</v>
      </c>
      <c r="M6" s="48">
        <v>183</v>
      </c>
      <c r="N6" s="48">
        <v>13</v>
      </c>
      <c r="O6" s="49"/>
      <c r="P6" s="50">
        <f t="shared" si="0"/>
        <v>219</v>
      </c>
      <c r="Q6" s="47">
        <f>((data!$A$3/8)*L6)+((data!$B$3/8)*(M6+N6+O6))+(P6*$E$24)</f>
        <v>863727.16998191678</v>
      </c>
      <c r="R6" s="47">
        <f t="shared" si="1"/>
        <v>50000</v>
      </c>
      <c r="S6" s="47">
        <f t="shared" ref="S6:S16" si="8">((P6/8)*1000)</f>
        <v>27375</v>
      </c>
      <c r="T6" s="47">
        <f t="shared" si="2"/>
        <v>50000</v>
      </c>
      <c r="U6" s="50">
        <f t="shared" si="3"/>
        <v>82125</v>
      </c>
      <c r="V6" s="50">
        <f t="shared" si="4"/>
        <v>-37500</v>
      </c>
      <c r="W6" s="51">
        <f t="shared" ref="W6" si="9">IF(K6="ok",50000+AA7,0+AA7)</f>
        <v>50000</v>
      </c>
      <c r="X6" s="50">
        <f t="shared" si="6"/>
        <v>0</v>
      </c>
      <c r="Y6" s="50">
        <f t="shared" si="7"/>
        <v>1086000</v>
      </c>
      <c r="AD6">
        <f t="shared" ref="AD6:AD17" si="10">P6/8</f>
        <v>27.375</v>
      </c>
      <c r="AE6">
        <f t="shared" ref="AE6:AE17" si="11">O6/8</f>
        <v>0</v>
      </c>
      <c r="AF6">
        <f t="shared" ref="AF6:AF17" si="12">AD6-AE6</f>
        <v>27.375</v>
      </c>
    </row>
    <row r="7" spans="1:37" ht="26.1" customHeight="1" x14ac:dyDescent="0.25">
      <c r="A7" s="1"/>
      <c r="B7" s="2">
        <v>3</v>
      </c>
      <c r="C7" s="32" t="s">
        <v>56</v>
      </c>
      <c r="D7" s="4" t="s">
        <v>3</v>
      </c>
      <c r="E7" s="3" t="s">
        <v>65</v>
      </c>
      <c r="F7" s="3" t="s">
        <v>58</v>
      </c>
      <c r="G7" s="3">
        <v>1</v>
      </c>
      <c r="H7" s="3"/>
      <c r="I7" s="3" t="s">
        <v>52</v>
      </c>
      <c r="J7" s="2">
        <v>3</v>
      </c>
      <c r="K7" s="3"/>
      <c r="L7" s="27">
        <v>194</v>
      </c>
      <c r="M7" s="27">
        <v>3</v>
      </c>
      <c r="N7" s="27">
        <v>33</v>
      </c>
      <c r="O7" s="27">
        <v>8</v>
      </c>
      <c r="P7" s="47">
        <f>SUM(L7:O7)</f>
        <v>238</v>
      </c>
      <c r="Q7" s="47">
        <f>((data!$A$3/8)*L7)+((data!$B$3/8)*(M7+N7+O7))+(P7*$E$24)</f>
        <v>959787.97468354425</v>
      </c>
      <c r="R7" s="47">
        <f t="shared" si="1"/>
        <v>0</v>
      </c>
      <c r="S7" s="47"/>
      <c r="T7" s="47">
        <f t="shared" si="2"/>
        <v>50000</v>
      </c>
      <c r="U7" s="47">
        <f t="shared" si="3"/>
        <v>89250</v>
      </c>
      <c r="V7" s="47">
        <f t="shared" si="4"/>
        <v>-37500</v>
      </c>
      <c r="W7" s="47">
        <f t="shared" si="5"/>
        <v>0</v>
      </c>
      <c r="X7" s="47">
        <f t="shared" si="6"/>
        <v>0</v>
      </c>
      <c r="Y7" s="47">
        <f t="shared" si="7"/>
        <v>1062000</v>
      </c>
      <c r="AD7">
        <f t="shared" si="10"/>
        <v>29.75</v>
      </c>
      <c r="AE7">
        <f t="shared" si="11"/>
        <v>1</v>
      </c>
      <c r="AF7">
        <f t="shared" si="12"/>
        <v>28.75</v>
      </c>
    </row>
    <row r="8" spans="1:37" ht="26.1" customHeight="1" x14ac:dyDescent="0.25">
      <c r="A8" s="1"/>
      <c r="B8" s="2">
        <v>4</v>
      </c>
      <c r="C8" s="4" t="s">
        <v>64</v>
      </c>
      <c r="D8" s="4" t="s">
        <v>25</v>
      </c>
      <c r="E8" s="2"/>
      <c r="F8" s="3"/>
      <c r="G8" s="3"/>
      <c r="H8" s="3"/>
      <c r="I8" s="3" t="s">
        <v>50</v>
      </c>
      <c r="J8" s="2">
        <v>2</v>
      </c>
      <c r="K8" s="3"/>
      <c r="L8" s="27">
        <v>0</v>
      </c>
      <c r="M8" s="27">
        <v>48</v>
      </c>
      <c r="N8" s="27">
        <v>158</v>
      </c>
      <c r="O8" s="27"/>
      <c r="P8" s="47">
        <f t="shared" si="0"/>
        <v>206</v>
      </c>
      <c r="Q8" s="47">
        <f>((data!$A$3/8)*L8)+((data!$B$3/8)*(M8+N8+O8))+(P8*$E$24)</f>
        <v>809751.356238698</v>
      </c>
      <c r="R8" s="47">
        <f t="shared" si="1"/>
        <v>0</v>
      </c>
      <c r="S8" s="47">
        <f t="shared" si="8"/>
        <v>25750</v>
      </c>
      <c r="T8" s="47">
        <f t="shared" si="2"/>
        <v>0</v>
      </c>
      <c r="U8" s="47">
        <f t="shared" si="3"/>
        <v>0</v>
      </c>
      <c r="V8" s="47">
        <f t="shared" si="4"/>
        <v>-25000</v>
      </c>
      <c r="W8" s="47">
        <v>0</v>
      </c>
      <c r="X8" s="47">
        <f t="shared" si="6"/>
        <v>0</v>
      </c>
      <c r="Y8" s="47">
        <f t="shared" si="7"/>
        <v>811000</v>
      </c>
      <c r="AD8">
        <f t="shared" si="10"/>
        <v>25.75</v>
      </c>
      <c r="AE8">
        <f t="shared" si="11"/>
        <v>0</v>
      </c>
      <c r="AF8">
        <f t="shared" si="12"/>
        <v>25.75</v>
      </c>
    </row>
    <row r="9" spans="1:37" ht="26.1" customHeight="1" x14ac:dyDescent="0.25">
      <c r="A9" s="1"/>
      <c r="B9" s="22">
        <v>5</v>
      </c>
      <c r="C9" s="23" t="s">
        <v>26</v>
      </c>
      <c r="D9" s="23" t="s">
        <v>3</v>
      </c>
      <c r="E9" s="22"/>
      <c r="F9" s="21"/>
      <c r="G9" s="21">
        <v>2</v>
      </c>
      <c r="H9" s="21" t="s">
        <v>23</v>
      </c>
      <c r="I9" s="21" t="s">
        <v>52</v>
      </c>
      <c r="J9" s="22">
        <v>3</v>
      </c>
      <c r="K9" s="21" t="s">
        <v>23</v>
      </c>
      <c r="L9" s="28">
        <v>64</v>
      </c>
      <c r="M9" s="28">
        <v>15</v>
      </c>
      <c r="N9" s="28">
        <v>137</v>
      </c>
      <c r="O9" s="28">
        <v>104</v>
      </c>
      <c r="P9" s="51">
        <f t="shared" si="0"/>
        <v>320</v>
      </c>
      <c r="Q9" s="47">
        <f>((data!$A$3/8)*L9)+((data!$B$3/8)*(M9+N9+O9))+(P9*$E$24)</f>
        <v>1265866.1844484629</v>
      </c>
      <c r="R9" s="51">
        <f t="shared" si="1"/>
        <v>100000</v>
      </c>
      <c r="S9" s="47">
        <f t="shared" si="8"/>
        <v>40000</v>
      </c>
      <c r="T9" s="51">
        <f t="shared" si="2"/>
        <v>100000</v>
      </c>
      <c r="U9" s="51">
        <f t="shared" si="3"/>
        <v>120000</v>
      </c>
      <c r="V9" s="51">
        <f t="shared" si="4"/>
        <v>-37500</v>
      </c>
      <c r="W9" s="51">
        <f t="shared" ref="W9:W15" si="13">IF(K9="ok",50000+AA10,0+AA10)</f>
        <v>50000</v>
      </c>
      <c r="X9" s="51"/>
      <c r="Y9" s="51">
        <f t="shared" si="7"/>
        <v>1638500</v>
      </c>
      <c r="AD9">
        <f t="shared" si="10"/>
        <v>40</v>
      </c>
      <c r="AE9">
        <f t="shared" si="11"/>
        <v>13</v>
      </c>
      <c r="AF9">
        <f t="shared" si="12"/>
        <v>27</v>
      </c>
      <c r="AH9">
        <v>27</v>
      </c>
      <c r="AI9">
        <v>23</v>
      </c>
      <c r="AJ9">
        <v>4</v>
      </c>
      <c r="AK9">
        <v>1016000</v>
      </c>
    </row>
    <row r="10" spans="1:37" ht="26.1" customHeight="1" x14ac:dyDescent="0.25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50</v>
      </c>
      <c r="J10" s="22">
        <v>3</v>
      </c>
      <c r="K10" s="21" t="s">
        <v>23</v>
      </c>
      <c r="L10" s="28">
        <v>0</v>
      </c>
      <c r="M10" s="28">
        <v>124</v>
      </c>
      <c r="N10" s="28">
        <v>12</v>
      </c>
      <c r="O10" s="28"/>
      <c r="P10" s="51">
        <f t="shared" si="0"/>
        <v>136</v>
      </c>
      <c r="Q10" s="47">
        <f>((data!$A$3/8)*L10)+((data!$B$3/8)*(M10+N10+O10))+(P10*$E$24)</f>
        <v>534593.12839059671</v>
      </c>
      <c r="R10" s="51">
        <v>50000</v>
      </c>
      <c r="S10" s="47"/>
      <c r="T10" s="51">
        <f t="shared" si="2"/>
        <v>200000</v>
      </c>
      <c r="U10" s="51">
        <f t="shared" si="3"/>
        <v>0</v>
      </c>
      <c r="V10" s="51">
        <f t="shared" si="4"/>
        <v>-37500</v>
      </c>
      <c r="W10" s="51">
        <f t="shared" si="13"/>
        <v>50000</v>
      </c>
      <c r="X10" s="51"/>
      <c r="Y10" s="51">
        <f t="shared" si="7"/>
        <v>797500</v>
      </c>
      <c r="AD10">
        <f t="shared" si="10"/>
        <v>17</v>
      </c>
      <c r="AE10">
        <f t="shared" si="11"/>
        <v>0</v>
      </c>
      <c r="AF10">
        <f t="shared" si="12"/>
        <v>17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 x14ac:dyDescent="0.25">
      <c r="A11" s="1"/>
      <c r="B11" s="2">
        <v>7</v>
      </c>
      <c r="C11" s="32" t="s">
        <v>29</v>
      </c>
      <c r="D11" s="4" t="s">
        <v>3</v>
      </c>
      <c r="E11" s="2"/>
      <c r="F11" s="3"/>
      <c r="G11" s="3">
        <v>3</v>
      </c>
      <c r="H11" s="3" t="s">
        <v>23</v>
      </c>
      <c r="I11" s="3" t="s">
        <v>52</v>
      </c>
      <c r="J11" s="2">
        <v>3</v>
      </c>
      <c r="K11" s="3"/>
      <c r="L11" s="27">
        <v>79</v>
      </c>
      <c r="M11" s="27">
        <v>20</v>
      </c>
      <c r="N11" s="27">
        <v>111</v>
      </c>
      <c r="O11" s="27">
        <v>8</v>
      </c>
      <c r="P11" s="47">
        <f t="shared" si="0"/>
        <v>218</v>
      </c>
      <c r="Q11" s="47">
        <f>((data!$A$3/8)*L11)+((data!$B$3/8)*(M11+N11+O11))+(P11*$E$24)</f>
        <v>866796.33815551538</v>
      </c>
      <c r="R11" s="47">
        <f t="shared" si="1"/>
        <v>100000</v>
      </c>
      <c r="S11" s="47">
        <f t="shared" si="8"/>
        <v>27250</v>
      </c>
      <c r="T11" s="47">
        <f t="shared" si="2"/>
        <v>150000</v>
      </c>
      <c r="U11" s="47">
        <f t="shared" si="3"/>
        <v>81750</v>
      </c>
      <c r="V11" s="47">
        <f t="shared" si="4"/>
        <v>-37500</v>
      </c>
      <c r="W11" s="47">
        <f t="shared" si="13"/>
        <v>0</v>
      </c>
      <c r="X11" s="47"/>
      <c r="Y11" s="47">
        <f t="shared" si="7"/>
        <v>1188500</v>
      </c>
      <c r="AD11">
        <f t="shared" si="10"/>
        <v>27.25</v>
      </c>
      <c r="AE11">
        <f t="shared" si="11"/>
        <v>1</v>
      </c>
      <c r="AF11">
        <f t="shared" si="12"/>
        <v>26.25</v>
      </c>
    </row>
    <row r="12" spans="1:37" ht="26.1" customHeight="1" x14ac:dyDescent="0.25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1</v>
      </c>
      <c r="H12" s="3"/>
      <c r="I12" s="3" t="s">
        <v>52</v>
      </c>
      <c r="J12" s="2">
        <v>3</v>
      </c>
      <c r="K12" s="3" t="s">
        <v>23</v>
      </c>
      <c r="L12" s="27">
        <v>224</v>
      </c>
      <c r="M12" s="27">
        <v>110</v>
      </c>
      <c r="N12" s="27">
        <v>8</v>
      </c>
      <c r="O12" s="27"/>
      <c r="P12" s="47">
        <f t="shared" si="0"/>
        <v>342</v>
      </c>
      <c r="Q12" s="47">
        <f>((data!$A$3/8)*L12)+((data!$B$3/8)*(M12+N12+O12))+(P12*$E$24)</f>
        <v>1372344.4846292948</v>
      </c>
      <c r="R12" s="47">
        <f t="shared" si="1"/>
        <v>50000</v>
      </c>
      <c r="S12" s="47">
        <f t="shared" si="8"/>
        <v>42750</v>
      </c>
      <c r="T12" s="47">
        <f t="shared" si="2"/>
        <v>50000</v>
      </c>
      <c r="U12" s="47">
        <f t="shared" si="3"/>
        <v>128250</v>
      </c>
      <c r="V12" s="47">
        <f t="shared" si="4"/>
        <v>-37500</v>
      </c>
      <c r="W12" s="47">
        <f t="shared" si="13"/>
        <v>50000</v>
      </c>
      <c r="X12" s="47">
        <f t="shared" ref="X12:X17" si="14">AC13</f>
        <v>0</v>
      </c>
      <c r="Y12" s="47">
        <f t="shared" si="7"/>
        <v>1656000</v>
      </c>
      <c r="AD12">
        <f t="shared" si="10"/>
        <v>42.75</v>
      </c>
      <c r="AE12">
        <f t="shared" si="11"/>
        <v>0</v>
      </c>
      <c r="AF12">
        <f t="shared" si="12"/>
        <v>42.75</v>
      </c>
    </row>
    <row r="13" spans="1:37" ht="26.1" customHeight="1" x14ac:dyDescent="0.25">
      <c r="A13" s="1"/>
      <c r="B13" s="2">
        <v>9</v>
      </c>
      <c r="C13" s="32" t="s">
        <v>61</v>
      </c>
      <c r="D13" s="4" t="s">
        <v>3</v>
      </c>
      <c r="E13" s="2"/>
      <c r="F13" s="3"/>
      <c r="G13" s="3"/>
      <c r="H13" s="3"/>
      <c r="I13" s="3" t="s">
        <v>52</v>
      </c>
      <c r="J13" s="2">
        <v>3</v>
      </c>
      <c r="K13" s="3"/>
      <c r="L13" s="27">
        <v>10</v>
      </c>
      <c r="M13" s="27">
        <v>212</v>
      </c>
      <c r="N13" s="27">
        <v>0</v>
      </c>
      <c r="O13" s="27"/>
      <c r="P13" s="47">
        <f t="shared" si="0"/>
        <v>222</v>
      </c>
      <c r="Q13" s="47">
        <f>((data!$A$3/8)*L13)+((data!$B$3/8)*(M13+N13+O13))+(P13*$E$24)</f>
        <v>873894.66546112113</v>
      </c>
      <c r="R13" s="47">
        <f t="shared" si="1"/>
        <v>100000</v>
      </c>
      <c r="S13" s="47">
        <f t="shared" si="8"/>
        <v>27750</v>
      </c>
      <c r="T13" s="47">
        <f t="shared" si="2"/>
        <v>0</v>
      </c>
      <c r="U13" s="47">
        <f t="shared" si="3"/>
        <v>83250</v>
      </c>
      <c r="V13" s="47">
        <f t="shared" si="4"/>
        <v>-37500</v>
      </c>
      <c r="W13" s="47">
        <f>IF(K13="ok",50000+AA14,0+AA14)</f>
        <v>0</v>
      </c>
      <c r="X13" s="47">
        <f t="shared" si="14"/>
        <v>0</v>
      </c>
      <c r="Y13" s="47">
        <f t="shared" si="7"/>
        <v>1047500</v>
      </c>
      <c r="AD13">
        <f t="shared" si="10"/>
        <v>27.75</v>
      </c>
      <c r="AE13">
        <f t="shared" si="11"/>
        <v>0</v>
      </c>
      <c r="AF13">
        <f t="shared" si="12"/>
        <v>27.75</v>
      </c>
    </row>
    <row r="14" spans="1:37" ht="26.1" customHeight="1" x14ac:dyDescent="0.25">
      <c r="A14" s="1"/>
      <c r="B14" s="2">
        <v>10</v>
      </c>
      <c r="C14" s="32" t="s">
        <v>35</v>
      </c>
      <c r="D14" s="4" t="s">
        <v>25</v>
      </c>
      <c r="E14" s="3" t="s">
        <v>51</v>
      </c>
      <c r="F14" s="3" t="s">
        <v>58</v>
      </c>
      <c r="G14" s="3">
        <v>1</v>
      </c>
      <c r="H14" s="3"/>
      <c r="I14" s="3" t="s">
        <v>50</v>
      </c>
      <c r="J14" s="2">
        <v>3</v>
      </c>
      <c r="K14" s="3"/>
      <c r="L14" s="27">
        <v>40</v>
      </c>
      <c r="M14" s="27">
        <v>29</v>
      </c>
      <c r="N14" s="27">
        <v>96</v>
      </c>
      <c r="O14" s="27"/>
      <c r="P14" s="47">
        <f t="shared" si="0"/>
        <v>165</v>
      </c>
      <c r="Q14" s="47">
        <f>((data!$A$3/8)*L14)+((data!$B$3/8)*(M14+N14+O14))+(P14*$E$24)</f>
        <v>653587.25135623873</v>
      </c>
      <c r="R14" s="47">
        <f t="shared" si="1"/>
        <v>0</v>
      </c>
      <c r="S14" s="47"/>
      <c r="T14" s="47"/>
      <c r="U14" s="47">
        <f t="shared" si="3"/>
        <v>0</v>
      </c>
      <c r="V14" s="47">
        <f t="shared" si="4"/>
        <v>-37500</v>
      </c>
      <c r="W14" s="47">
        <f>IF(K14="ok",50000+AA15,0+AA15)</f>
        <v>0</v>
      </c>
      <c r="X14" s="47">
        <f t="shared" si="14"/>
        <v>0</v>
      </c>
      <c r="Y14" s="47">
        <f t="shared" si="7"/>
        <v>616500</v>
      </c>
      <c r="AD14">
        <f t="shared" si="10"/>
        <v>20.625</v>
      </c>
      <c r="AE14">
        <f t="shared" si="11"/>
        <v>0</v>
      </c>
      <c r="AF14">
        <f t="shared" si="12"/>
        <v>20.625</v>
      </c>
    </row>
    <row r="15" spans="1:37" ht="26.1" customHeight="1" x14ac:dyDescent="0.25">
      <c r="A15" s="1"/>
      <c r="B15" s="2">
        <v>11</v>
      </c>
      <c r="C15" s="61" t="s">
        <v>62</v>
      </c>
      <c r="D15" s="4" t="s">
        <v>25</v>
      </c>
      <c r="E15" s="2" t="s">
        <v>51</v>
      </c>
      <c r="F15" s="3" t="s">
        <v>58</v>
      </c>
      <c r="G15" s="3"/>
      <c r="H15" s="3"/>
      <c r="I15" s="3" t="s">
        <v>50</v>
      </c>
      <c r="J15" s="2">
        <v>3</v>
      </c>
      <c r="K15" s="3"/>
      <c r="L15" s="27">
        <v>110</v>
      </c>
      <c r="M15" s="27">
        <v>0</v>
      </c>
      <c r="N15" s="27">
        <v>76</v>
      </c>
      <c r="O15" s="27"/>
      <c r="P15" s="47">
        <f t="shared" si="0"/>
        <v>186</v>
      </c>
      <c r="Q15" s="47">
        <f>((data!$A$3/8)*L15)+((data!$B$3/8)*(M15+N15+O15))+(P15*$E$24)</f>
        <v>744884.71971066913</v>
      </c>
      <c r="R15" s="47">
        <f t="shared" si="1"/>
        <v>0</v>
      </c>
      <c r="S15" s="47"/>
      <c r="T15" s="47">
        <f t="shared" si="2"/>
        <v>0</v>
      </c>
      <c r="U15" s="47">
        <f t="shared" si="3"/>
        <v>0</v>
      </c>
      <c r="V15" s="47">
        <f t="shared" si="4"/>
        <v>-37500</v>
      </c>
      <c r="W15" s="47">
        <f t="shared" si="13"/>
        <v>0</v>
      </c>
      <c r="X15" s="47">
        <f t="shared" si="14"/>
        <v>0</v>
      </c>
      <c r="Y15" s="47">
        <f t="shared" si="7"/>
        <v>707500</v>
      </c>
      <c r="AD15">
        <f t="shared" si="10"/>
        <v>23.25</v>
      </c>
      <c r="AE15">
        <f t="shared" si="11"/>
        <v>0</v>
      </c>
      <c r="AF15">
        <f t="shared" si="12"/>
        <v>23.25</v>
      </c>
    </row>
    <row r="16" spans="1:37" ht="26.1" customHeight="1" x14ac:dyDescent="0.25">
      <c r="A16" s="1"/>
      <c r="B16" s="2">
        <v>12</v>
      </c>
      <c r="C16" s="34"/>
      <c r="D16" s="4"/>
      <c r="E16" s="2"/>
      <c r="F16" s="60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8"/>
        <v>0</v>
      </c>
      <c r="T16" s="47">
        <f t="shared" si="2"/>
        <v>0</v>
      </c>
      <c r="U16" s="47">
        <f t="shared" si="3"/>
        <v>0</v>
      </c>
      <c r="V16" s="47">
        <f t="shared" si="4"/>
        <v>0</v>
      </c>
      <c r="W16" s="47">
        <v>0</v>
      </c>
      <c r="X16" s="47">
        <f t="shared" si="14"/>
        <v>0</v>
      </c>
      <c r="Y16" s="47">
        <f t="shared" si="7"/>
        <v>0</v>
      </c>
      <c r="AD16">
        <f t="shared" si="10"/>
        <v>0</v>
      </c>
      <c r="AE16">
        <f t="shared" si="11"/>
        <v>0</v>
      </c>
      <c r="AF16">
        <f t="shared" si="12"/>
        <v>0</v>
      </c>
    </row>
    <row r="17" spans="1:32" ht="15.75" x14ac:dyDescent="0.2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4"/>
        <v>0</v>
      </c>
      <c r="Y17" s="47">
        <f t="shared" ref="Y17" si="15">CEILING(SUM(Q17:X17),500)</f>
        <v>0</v>
      </c>
      <c r="AD17">
        <f t="shared" si="10"/>
        <v>0</v>
      </c>
      <c r="AE17">
        <f t="shared" si="11"/>
        <v>0</v>
      </c>
      <c r="AF17">
        <f t="shared" si="12"/>
        <v>0</v>
      </c>
    </row>
    <row r="18" spans="1:32" ht="15.75" x14ac:dyDescent="0.2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6">SUM(M5:M17)</f>
        <v>744</v>
      </c>
      <c r="N18" s="36">
        <f t="shared" si="16"/>
        <v>724</v>
      </c>
      <c r="O18" s="36">
        <f t="shared" si="16"/>
        <v>120</v>
      </c>
      <c r="P18" s="37">
        <f>SUM(P5:P17)</f>
        <v>2332</v>
      </c>
      <c r="Q18" s="37">
        <f t="shared" si="16"/>
        <v>9259699.8191681746</v>
      </c>
      <c r="R18" s="37">
        <f t="shared" si="16"/>
        <v>450000</v>
      </c>
      <c r="S18" s="37">
        <f t="shared" si="16"/>
        <v>190875</v>
      </c>
      <c r="T18" s="37">
        <f t="shared" si="16"/>
        <v>600000</v>
      </c>
      <c r="U18" s="37">
        <f t="shared" si="16"/>
        <v>584625</v>
      </c>
      <c r="V18" s="37">
        <f t="shared" si="16"/>
        <v>-375000</v>
      </c>
      <c r="W18" s="37">
        <f t="shared" si="16"/>
        <v>200000</v>
      </c>
      <c r="X18" s="37">
        <f t="shared" si="16"/>
        <v>0</v>
      </c>
      <c r="Y18" s="37">
        <f t="shared" si="16"/>
        <v>10913000</v>
      </c>
    </row>
    <row r="19" spans="1:32" ht="15.75" x14ac:dyDescent="0.2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3">
        <f>L18+M18+N18</f>
        <v>2212</v>
      </c>
      <c r="M19" s="74"/>
      <c r="N19" s="74"/>
      <c r="W19" s="76">
        <f ca="1">NOW()</f>
        <v>45450.688913541664</v>
      </c>
      <c r="X19" s="76"/>
    </row>
    <row r="20" spans="1:32" ht="15.75" x14ac:dyDescent="0.2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 x14ac:dyDescent="0.2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>
        <f>SUM(L18:N18)</f>
        <v>2212</v>
      </c>
      <c r="M21" s="16"/>
    </row>
    <row r="22" spans="1:32" ht="15.75" x14ac:dyDescent="0.2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 x14ac:dyDescent="0.2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 x14ac:dyDescent="0.25">
      <c r="A24" s="1"/>
      <c r="B24" s="46"/>
      <c r="C24" s="46" t="s">
        <v>33</v>
      </c>
      <c r="D24" s="46"/>
      <c r="E24" s="77">
        <f>IF(L19&gt;0,data!F3/L19)</f>
        <v>180.83182640144665</v>
      </c>
      <c r="F24" s="77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 x14ac:dyDescent="0.2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 x14ac:dyDescent="0.2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 x14ac:dyDescent="0.25">
      <c r="A27" s="1"/>
      <c r="B27" s="72" t="s">
        <v>48</v>
      </c>
      <c r="C27" s="72"/>
      <c r="D27" s="72"/>
      <c r="E27" s="72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 x14ac:dyDescent="0.25">
      <c r="A28" s="1"/>
      <c r="B28" s="72" t="s">
        <v>34</v>
      </c>
      <c r="C28" s="72"/>
      <c r="D28" s="72"/>
      <c r="E28" s="72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 x14ac:dyDescent="0.25">
      <c r="A29" s="1"/>
      <c r="B29" s="72" t="s">
        <v>38</v>
      </c>
      <c r="C29" s="72"/>
      <c r="D29" s="72"/>
      <c r="E29" s="72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 x14ac:dyDescent="0.25">
      <c r="A30" s="1"/>
      <c r="B30" s="72" t="s">
        <v>39</v>
      </c>
      <c r="C30" s="72"/>
      <c r="D30" s="72"/>
      <c r="E30" s="72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 x14ac:dyDescent="0.25">
      <c r="A31" s="1"/>
      <c r="B31" s="71" t="s">
        <v>40</v>
      </c>
      <c r="C31" s="71"/>
      <c r="D31" s="71"/>
      <c r="E31" s="71"/>
      <c r="F31" s="66">
        <f>P18</f>
        <v>2332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 x14ac:dyDescent="0.25">
      <c r="A32" s="1"/>
      <c r="B32" s="71" t="s">
        <v>41</v>
      </c>
      <c r="C32" s="71"/>
      <c r="D32" s="71"/>
      <c r="E32" s="71"/>
      <c r="F32" s="67">
        <f>-(F30-F31)</f>
        <v>100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B29:E29"/>
    <mergeCell ref="B30:E30"/>
    <mergeCell ref="B31:E31"/>
    <mergeCell ref="B32:E32"/>
    <mergeCell ref="B3:D3"/>
    <mergeCell ref="L19:N19"/>
    <mergeCell ref="W19:X19"/>
    <mergeCell ref="E24:F24"/>
    <mergeCell ref="B27:E27"/>
    <mergeCell ref="B28:E2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2023-09-04T11:51:27Z</cp:lastPrinted>
  <dcterms:created xsi:type="dcterms:W3CDTF">2022-07-05T15:57:31Z</dcterms:created>
  <dcterms:modified xsi:type="dcterms:W3CDTF">2024-06-07T09:33:16Z</dcterms:modified>
</cp:coreProperties>
</file>